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3 ARR 2026-27\2 NPDCL ARR 2026-27 Working\DB ARR 26-27\DB ARR 26-27 &amp; True-up working 24-25\2 26-27 DB ARR working\After DB ARR 2026-27 filing\Additional Information-I\Annexures\"/>
    </mc:Choice>
  </mc:AlternateContent>
  <bookViews>
    <workbookView xWindow="0" yWindow="0" windowWidth="15360" windowHeight="5292" firstSheet="1" activeTab="1"/>
  </bookViews>
  <sheets>
    <sheet name="SP" sheetId="1" state="hidden" r:id="rId1"/>
    <sheet name="NP" sheetId="2" r:id="rId2"/>
    <sheet name="RRB (R) (2)" sheetId="5" state="hidden" r:id="rId3"/>
    <sheet name="RoE" sheetId="8" r:id="rId4"/>
    <sheet name="Interest and finance charges " sheetId="10" r:id="rId5"/>
    <sheet name="Interest on Working Capital" sheetId="12" r:id="rId6"/>
    <sheet name="Capex &amp; Depreciation" sheetId="11" state="hidden" r:id="rId7"/>
    <sheet name="Sheet1" sheetId="3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Apr03" localSheetId="2">[1]Newabstract!#REF!</definedName>
    <definedName name="___Apr03">[1]Newabstract!#REF!</definedName>
    <definedName name="___Apr04" localSheetId="2">[1]Newabstract!#REF!</definedName>
    <definedName name="___Apr04">[1]Newabstract!#REF!</definedName>
    <definedName name="___Apr05" localSheetId="2">[1]Newabstract!#REF!</definedName>
    <definedName name="___Apr05">[1]Newabstract!#REF!</definedName>
    <definedName name="___Apr06" localSheetId="2">[1]Newabstract!#REF!</definedName>
    <definedName name="___Apr06">[1]Newabstract!#REF!</definedName>
    <definedName name="___Apr07" localSheetId="2">[1]Newabstract!#REF!</definedName>
    <definedName name="___Apr07">[1]Newabstract!#REF!</definedName>
    <definedName name="___Apr08" localSheetId="2">[1]Newabstract!#REF!</definedName>
    <definedName name="___Apr08">[1]Newabstract!#REF!</definedName>
    <definedName name="___Apr09" localSheetId="2">[1]Newabstract!#REF!</definedName>
    <definedName name="___Apr09">[1]Newabstract!#REF!</definedName>
    <definedName name="___Apr10" localSheetId="2">[1]Newabstract!#REF!</definedName>
    <definedName name="___Apr10">[1]Newabstract!#REF!</definedName>
    <definedName name="___Apr11" localSheetId="2">[1]Newabstract!#REF!</definedName>
    <definedName name="___Apr11">[1]Newabstract!#REF!</definedName>
    <definedName name="___Apr13" localSheetId="2">[1]Newabstract!#REF!</definedName>
    <definedName name="___Apr13">[1]Newabstract!#REF!</definedName>
    <definedName name="___Apr14" localSheetId="2">[1]Newabstract!#REF!</definedName>
    <definedName name="___Apr14">[1]Newabstract!#REF!</definedName>
    <definedName name="___Apr15" localSheetId="2">[1]Newabstract!#REF!</definedName>
    <definedName name="___Apr15">[1]Newabstract!#REF!</definedName>
    <definedName name="___Apr16" localSheetId="2">[1]Newabstract!#REF!</definedName>
    <definedName name="___Apr16">[1]Newabstract!#REF!</definedName>
    <definedName name="___Apr17" localSheetId="2">[1]Newabstract!#REF!</definedName>
    <definedName name="___Apr17">[1]Newabstract!#REF!</definedName>
    <definedName name="___Apr20" localSheetId="2">[1]Newabstract!#REF!</definedName>
    <definedName name="___Apr20">[1]Newabstract!#REF!</definedName>
    <definedName name="___Apr21" localSheetId="2">[1]Newabstract!#REF!</definedName>
    <definedName name="___Apr21">[1]Newabstract!#REF!</definedName>
    <definedName name="___Apr22" localSheetId="2">[1]Newabstract!#REF!</definedName>
    <definedName name="___Apr22">[1]Newabstract!#REF!</definedName>
    <definedName name="___Apr23" localSheetId="2">[1]Newabstract!#REF!</definedName>
    <definedName name="___Apr23">[1]Newabstract!#REF!</definedName>
    <definedName name="___Apr24" localSheetId="2">[1]Newabstract!#REF!</definedName>
    <definedName name="___Apr24">[1]Newabstract!#REF!</definedName>
    <definedName name="___Apr27" localSheetId="2">[1]Newabstract!#REF!</definedName>
    <definedName name="___Apr27">[1]Newabstract!#REF!</definedName>
    <definedName name="___Apr28" localSheetId="2">[1]Newabstract!#REF!</definedName>
    <definedName name="___Apr28">[1]Newabstract!#REF!</definedName>
    <definedName name="___Apr29" localSheetId="2">[1]Newabstract!#REF!</definedName>
    <definedName name="___Apr29">[1]Newabstract!#REF!</definedName>
    <definedName name="___Apr30" localSheetId="2">[1]Newabstract!#REF!</definedName>
    <definedName name="___Apr30">[1]Newabstract!#REF!</definedName>
    <definedName name="___Mar06" localSheetId="2">[1]Newabstract!#REF!</definedName>
    <definedName name="___Mar06">[1]Newabstract!#REF!</definedName>
    <definedName name="___Mar09" localSheetId="2">[1]Newabstract!#REF!</definedName>
    <definedName name="___Mar09">[1]Newabstract!#REF!</definedName>
    <definedName name="___Mar10" localSheetId="2">[1]Newabstract!#REF!</definedName>
    <definedName name="___Mar10">[1]Newabstract!#REF!</definedName>
    <definedName name="___Mar11" localSheetId="2">[1]Newabstract!#REF!</definedName>
    <definedName name="___Mar11">[1]Newabstract!#REF!</definedName>
    <definedName name="___Mar12" localSheetId="2">[1]Newabstract!#REF!</definedName>
    <definedName name="___Mar12">[1]Newabstract!#REF!</definedName>
    <definedName name="___Mar13" localSheetId="2">[1]Newabstract!#REF!</definedName>
    <definedName name="___Mar13">[1]Newabstract!#REF!</definedName>
    <definedName name="___Mar16" localSheetId="2">[1]Newabstract!#REF!</definedName>
    <definedName name="___Mar16">[1]Newabstract!#REF!</definedName>
    <definedName name="___Mar17" localSheetId="2">[1]Newabstract!#REF!</definedName>
    <definedName name="___Mar17">[1]Newabstract!#REF!</definedName>
    <definedName name="___Mar18" localSheetId="2">[1]Newabstract!#REF!</definedName>
    <definedName name="___Mar18">[1]Newabstract!#REF!</definedName>
    <definedName name="___Mar19" localSheetId="2">[1]Newabstract!#REF!</definedName>
    <definedName name="___Mar19">[1]Newabstract!#REF!</definedName>
    <definedName name="___Mar20" localSheetId="2">[1]Newabstract!#REF!</definedName>
    <definedName name="___Mar20">[1]Newabstract!#REF!</definedName>
    <definedName name="___Mar23" localSheetId="2">[1]Newabstract!#REF!</definedName>
    <definedName name="___Mar23">[1]Newabstract!#REF!</definedName>
    <definedName name="___Mar24" localSheetId="2">[1]Newabstract!#REF!</definedName>
    <definedName name="___Mar24">[1]Newabstract!#REF!</definedName>
    <definedName name="___Mar25" localSheetId="2">[1]Newabstract!#REF!</definedName>
    <definedName name="___Mar25">[1]Newabstract!#REF!</definedName>
    <definedName name="___Mar26" localSheetId="2">[1]Newabstract!#REF!</definedName>
    <definedName name="___Mar26">[1]Newabstract!#REF!</definedName>
    <definedName name="___Mar27" localSheetId="2">[1]Newabstract!#REF!</definedName>
    <definedName name="___Mar27">[1]Newabstract!#REF!</definedName>
    <definedName name="___Mar28" localSheetId="2">[1]Newabstract!#REF!</definedName>
    <definedName name="___Mar28">[1]Newabstract!#REF!</definedName>
    <definedName name="___Mar30" localSheetId="2">[1]Newabstract!#REF!</definedName>
    <definedName name="___Mar30">[1]Newabstract!#REF!</definedName>
    <definedName name="___Mar31" localSheetId="2">[1]Newabstract!#REF!</definedName>
    <definedName name="___Mar31">[1]Newabstract!#REF!</definedName>
    <definedName name="__A1000000" localSheetId="2">#REF!</definedName>
    <definedName name="__A1000000">#REF!</definedName>
    <definedName name="__Apr02">'[2]MO EY'!$A$11:$F$45</definedName>
    <definedName name="__BSD1" localSheetId="2">#REF!</definedName>
    <definedName name="__BSD1">#REF!</definedName>
    <definedName name="__BSD2" localSheetId="2">#REF!</definedName>
    <definedName name="__BSD2">#REF!</definedName>
    <definedName name="__IED1" localSheetId="2">#REF!</definedName>
    <definedName name="__IED1">#REF!</definedName>
    <definedName name="__IED2" localSheetId="2">#REF!</definedName>
    <definedName name="__IED2">#REF!</definedName>
    <definedName name="__s1" localSheetId="6" hidden="1">{"pl_t&amp;d",#N/A,FALSE,"p&amp;l_t&amp;D_01_02 (2)"}</definedName>
    <definedName name="__s1" localSheetId="4" hidden="1">{"pl_t&amp;d",#N/A,FALSE,"p&amp;l_t&amp;D_01_02 (2)"}</definedName>
    <definedName name="__s1" hidden="1">{"pl_t&amp;d",#N/A,FALSE,"p&amp;l_t&amp;D_01_02 (2)"}</definedName>
    <definedName name="_A1000000" localSheetId="2">#REF!</definedName>
    <definedName name="_A1000000">#REF!</definedName>
    <definedName name="_Apr02" localSheetId="2">[1]Newabstract!#REF!</definedName>
    <definedName name="_Apr02">[1]Newabstract!#REF!</definedName>
    <definedName name="_Apr03" localSheetId="2">[1]Newabstract!#REF!</definedName>
    <definedName name="_Apr03">[1]Newabstract!#REF!</definedName>
    <definedName name="_Apr04" localSheetId="2">[1]Newabstract!#REF!</definedName>
    <definedName name="_Apr04">[1]Newabstract!#REF!</definedName>
    <definedName name="_Apr05" localSheetId="2">[1]Newabstract!#REF!</definedName>
    <definedName name="_Apr05">[1]Newabstract!#REF!</definedName>
    <definedName name="_Apr06" localSheetId="2">[1]Newabstract!#REF!</definedName>
    <definedName name="_Apr06">[1]Newabstract!#REF!</definedName>
    <definedName name="_Apr07" localSheetId="2">[1]Newabstract!#REF!</definedName>
    <definedName name="_Apr07">[1]Newabstract!#REF!</definedName>
    <definedName name="_Apr08" localSheetId="2">[1]Newabstract!#REF!</definedName>
    <definedName name="_Apr08">[1]Newabstract!#REF!</definedName>
    <definedName name="_Apr09" localSheetId="2">[1]Newabstract!#REF!</definedName>
    <definedName name="_Apr09">[1]Newabstract!#REF!</definedName>
    <definedName name="_Apr10" localSheetId="2">[1]Newabstract!#REF!</definedName>
    <definedName name="_Apr10">[1]Newabstract!#REF!</definedName>
    <definedName name="_Apr11" localSheetId="2">[1]Newabstract!#REF!</definedName>
    <definedName name="_Apr11">[1]Newabstract!#REF!</definedName>
    <definedName name="_Apr13" localSheetId="2">[1]Newabstract!#REF!</definedName>
    <definedName name="_Apr13">[1]Newabstract!#REF!</definedName>
    <definedName name="_Apr14" localSheetId="2">[1]Newabstract!#REF!</definedName>
    <definedName name="_Apr14">[1]Newabstract!#REF!</definedName>
    <definedName name="_Apr15" localSheetId="2">[1]Newabstract!#REF!</definedName>
    <definedName name="_Apr15">[1]Newabstract!#REF!</definedName>
    <definedName name="_Apr16" localSheetId="2">[1]Newabstract!#REF!</definedName>
    <definedName name="_Apr16">[1]Newabstract!#REF!</definedName>
    <definedName name="_Apr17" localSheetId="2">[1]Newabstract!#REF!</definedName>
    <definedName name="_Apr17">[1]Newabstract!#REF!</definedName>
    <definedName name="_Apr20" localSheetId="2">[1]Newabstract!#REF!</definedName>
    <definedName name="_Apr20">[1]Newabstract!#REF!</definedName>
    <definedName name="_Apr21" localSheetId="2">[1]Newabstract!#REF!</definedName>
    <definedName name="_Apr21">[1]Newabstract!#REF!</definedName>
    <definedName name="_Apr22" localSheetId="2">[1]Newabstract!#REF!</definedName>
    <definedName name="_Apr22">[1]Newabstract!#REF!</definedName>
    <definedName name="_Apr23" localSheetId="2">[1]Newabstract!#REF!</definedName>
    <definedName name="_Apr23">[1]Newabstract!#REF!</definedName>
    <definedName name="_Apr24" localSheetId="2">[1]Newabstract!#REF!</definedName>
    <definedName name="_Apr24">[1]Newabstract!#REF!</definedName>
    <definedName name="_Apr27" localSheetId="2">[1]Newabstract!#REF!</definedName>
    <definedName name="_Apr27">[1]Newabstract!#REF!</definedName>
    <definedName name="_Apr28" localSheetId="2">[1]Newabstract!#REF!</definedName>
    <definedName name="_Apr28">[1]Newabstract!#REF!</definedName>
    <definedName name="_Apr29" localSheetId="2">[1]Newabstract!#REF!</definedName>
    <definedName name="_Apr29">[1]Newabstract!#REF!</definedName>
    <definedName name="_Apr30" localSheetId="2">[1]Newabstract!#REF!</definedName>
    <definedName name="_Apr30">[1]Newabstract!#REF!</definedName>
    <definedName name="_Aug02">'[2]MO EY'!$AC$11:$AH$45</definedName>
    <definedName name="_B1" localSheetId="6" hidden="1">{"pl_t&amp;d",#N/A,FALSE,"p&amp;l_t&amp;D_01_02 (2)"}</definedName>
    <definedName name="_B1" localSheetId="4" hidden="1">{"pl_t&amp;d",#N/A,FALSE,"p&amp;l_t&amp;D_01_02 (2)"}</definedName>
    <definedName name="_B1" hidden="1">{"pl_t&amp;d",#N/A,FALSE,"p&amp;l_t&amp;D_01_02 (2)"}</definedName>
    <definedName name="_BSD1" localSheetId="2">#REF!</definedName>
    <definedName name="_BSD1">#REF!</definedName>
    <definedName name="_BSD2" localSheetId="2">#REF!</definedName>
    <definedName name="_BSD2">#REF!</definedName>
    <definedName name="_Dec01">'[2]MO CY'!$O$11:$T$45</definedName>
    <definedName name="_Dec02">'[2]MO EY'!$BE$11:$BJ$45</definedName>
    <definedName name="_Feb02">'[2]MO CY'!$AC$11:$AH$45</definedName>
    <definedName name="_Feb03">'[2]MO EY'!$BS$11:$BX$45</definedName>
    <definedName name="_IED1" localSheetId="2">#REF!</definedName>
    <definedName name="_IED1">#REF!</definedName>
    <definedName name="_IED2" localSheetId="2">#REF!</definedName>
    <definedName name="_IED2">#REF!</definedName>
    <definedName name="_j3" localSheetId="6" hidden="1">{"pl_t&amp;d",#N/A,FALSE,"p&amp;l_t&amp;D_01_02 (2)"}</definedName>
    <definedName name="_j3" localSheetId="4" hidden="1">{"pl_t&amp;d",#N/A,FALSE,"p&amp;l_t&amp;D_01_02 (2)"}</definedName>
    <definedName name="_j3" hidden="1">{"pl_t&amp;d",#N/A,FALSE,"p&amp;l_t&amp;D_01_02 (2)"}</definedName>
    <definedName name="_j4" localSheetId="6" hidden="1">{"pl_t&amp;d",#N/A,FALSE,"p&amp;l_t&amp;D_01_02 (2)"}</definedName>
    <definedName name="_j4" localSheetId="4" hidden="1">{"pl_t&amp;d",#N/A,FALSE,"p&amp;l_t&amp;D_01_02 (2)"}</definedName>
    <definedName name="_j4" hidden="1">{"pl_t&amp;d",#N/A,FALSE,"p&amp;l_t&amp;D_01_02 (2)"}</definedName>
    <definedName name="_j5" localSheetId="6" hidden="1">{"pl_t&amp;d",#N/A,FALSE,"p&amp;l_t&amp;D_01_02 (2)"}</definedName>
    <definedName name="_j5" localSheetId="4" hidden="1">{"pl_t&amp;d",#N/A,FALSE,"p&amp;l_t&amp;D_01_02 (2)"}</definedName>
    <definedName name="_j5" hidden="1">{"pl_t&amp;d",#N/A,FALSE,"p&amp;l_t&amp;D_01_02 (2)"}</definedName>
    <definedName name="_Jan02">'[2]MO CY'!$V$11:$AA$45</definedName>
    <definedName name="_Jan03">'[2]MO EY'!$BL$11:$BQ$45</definedName>
    <definedName name="_Jul02">'[2]MO EY'!$V$11:$AA$45</definedName>
    <definedName name="_Jun02">'[2]MO EY'!$O$11:$T$45</definedName>
    <definedName name="_k1" localSheetId="6" hidden="1">{"pl_t&amp;d",#N/A,FALSE,"p&amp;l_t&amp;D_01_02 (2)"}</definedName>
    <definedName name="_k1" localSheetId="4" hidden="1">{"pl_t&amp;d",#N/A,FALSE,"p&amp;l_t&amp;D_01_02 (2)"}</definedName>
    <definedName name="_k1" hidden="1">{"pl_t&amp;d",#N/A,FALSE,"p&amp;l_t&amp;D_01_02 (2)"}</definedName>
    <definedName name="_Mar02">'[2]MO CY'!$AJ$11:$AO$45</definedName>
    <definedName name="_Mar03">'[2]MO EY'!$BZ$11:$CE$45</definedName>
    <definedName name="_Mar06" localSheetId="2">[1]Newabstract!#REF!</definedName>
    <definedName name="_Mar06">[1]Newabstract!#REF!</definedName>
    <definedName name="_Mar09" localSheetId="2">[1]Newabstract!#REF!</definedName>
    <definedName name="_Mar09">[1]Newabstract!#REF!</definedName>
    <definedName name="_Mar10" localSheetId="2">[1]Newabstract!#REF!</definedName>
    <definedName name="_Mar10">[1]Newabstract!#REF!</definedName>
    <definedName name="_Mar11" localSheetId="2">[1]Newabstract!#REF!</definedName>
    <definedName name="_Mar11">[1]Newabstract!#REF!</definedName>
    <definedName name="_Mar12" localSheetId="2">[1]Newabstract!#REF!</definedName>
    <definedName name="_Mar12">[1]Newabstract!#REF!</definedName>
    <definedName name="_Mar13" localSheetId="2">[1]Newabstract!#REF!</definedName>
    <definedName name="_Mar13">[1]Newabstract!#REF!</definedName>
    <definedName name="_Mar16" localSheetId="2">[1]Newabstract!#REF!</definedName>
    <definedName name="_Mar16">[1]Newabstract!#REF!</definedName>
    <definedName name="_Mar17" localSheetId="2">[1]Newabstract!#REF!</definedName>
    <definedName name="_Mar17">[1]Newabstract!#REF!</definedName>
    <definedName name="_Mar18" localSheetId="2">[1]Newabstract!#REF!</definedName>
    <definedName name="_Mar18">[1]Newabstract!#REF!</definedName>
    <definedName name="_Mar19" localSheetId="2">[1]Newabstract!#REF!</definedName>
    <definedName name="_Mar19">[1]Newabstract!#REF!</definedName>
    <definedName name="_Mar20" localSheetId="2">[1]Newabstract!#REF!</definedName>
    <definedName name="_Mar20">[1]Newabstract!#REF!</definedName>
    <definedName name="_Mar23" localSheetId="2">[1]Newabstract!#REF!</definedName>
    <definedName name="_Mar23">[1]Newabstract!#REF!</definedName>
    <definedName name="_Mar24" localSheetId="2">[1]Newabstract!#REF!</definedName>
    <definedName name="_Mar24">[1]Newabstract!#REF!</definedName>
    <definedName name="_Mar25" localSheetId="2">[1]Newabstract!#REF!</definedName>
    <definedName name="_Mar25">[1]Newabstract!#REF!</definedName>
    <definedName name="_Mar26" localSheetId="2">[1]Newabstract!#REF!</definedName>
    <definedName name="_Mar26">[1]Newabstract!#REF!</definedName>
    <definedName name="_Mar27" localSheetId="2">[1]Newabstract!#REF!</definedName>
    <definedName name="_Mar27">[1]Newabstract!#REF!</definedName>
    <definedName name="_Mar28" localSheetId="2">[1]Newabstract!#REF!</definedName>
    <definedName name="_Mar28">[1]Newabstract!#REF!</definedName>
    <definedName name="_Mar30" localSheetId="2">[1]Newabstract!#REF!</definedName>
    <definedName name="_Mar30">[1]Newabstract!#REF!</definedName>
    <definedName name="_Mar31" localSheetId="2">[1]Newabstract!#REF!</definedName>
    <definedName name="_Mar31">[1]Newabstract!#REF!</definedName>
    <definedName name="_May02">'[2]MO EY'!$H$11:$M$45</definedName>
    <definedName name="_no1" localSheetId="6" hidden="1">{"pl_t&amp;d",#N/A,FALSE,"p&amp;l_t&amp;D_01_02 (2)"}</definedName>
    <definedName name="_no1" localSheetId="4" hidden="1">{"pl_t&amp;d",#N/A,FALSE,"p&amp;l_t&amp;D_01_02 (2)"}</definedName>
    <definedName name="_no1" hidden="1">{"pl_t&amp;d",#N/A,FALSE,"p&amp;l_t&amp;D_01_02 (2)"}</definedName>
    <definedName name="_not1" localSheetId="6" hidden="1">{"pl_t&amp;d",#N/A,FALSE,"p&amp;l_t&amp;D_01_02 (2)"}</definedName>
    <definedName name="_not1" localSheetId="4" hidden="1">{"pl_t&amp;d",#N/A,FALSE,"p&amp;l_t&amp;D_01_02 (2)"}</definedName>
    <definedName name="_not1" hidden="1">{"pl_t&amp;d",#N/A,FALSE,"p&amp;l_t&amp;D_01_02 (2)"}</definedName>
    <definedName name="_Nov01">'[2]MO CY'!$H$11:$M$45</definedName>
    <definedName name="_Nov02">'[2]MO EY'!$AX$11:$BC$45</definedName>
    <definedName name="_Oct01">'[2]MO CY'!$A$11:$F$45</definedName>
    <definedName name="_Oct02">'[2]MO EY'!$AQ$11:$AV$45</definedName>
    <definedName name="_p1" localSheetId="6" hidden="1">{"pl_t&amp;d",#N/A,FALSE,"p&amp;l_t&amp;D_01_02 (2)"}</definedName>
    <definedName name="_p1" localSheetId="4" hidden="1">{"pl_t&amp;d",#N/A,FALSE,"p&amp;l_t&amp;D_01_02 (2)"}</definedName>
    <definedName name="_p1" hidden="1">{"pl_t&amp;d",#N/A,FALSE,"p&amp;l_t&amp;D_01_02 (2)"}</definedName>
    <definedName name="_p2" localSheetId="6" hidden="1">{"pl_td_01_02",#N/A,FALSE,"p&amp;l_t&amp;D_01_02 (2)"}</definedName>
    <definedName name="_p2" localSheetId="4" hidden="1">{"pl_td_01_02",#N/A,FALSE,"p&amp;l_t&amp;D_01_02 (2)"}</definedName>
    <definedName name="_p2" hidden="1">{"pl_td_01_02",#N/A,FALSE,"p&amp;l_t&amp;D_01_02 (2)"}</definedName>
    <definedName name="_p3" localSheetId="6" hidden="1">{"pl_t&amp;d",#N/A,FALSE,"p&amp;l_t&amp;D_01_02 (2)"}</definedName>
    <definedName name="_p3" localSheetId="4" hidden="1">{"pl_t&amp;d",#N/A,FALSE,"p&amp;l_t&amp;D_01_02 (2)"}</definedName>
    <definedName name="_p3" hidden="1">{"pl_t&amp;d",#N/A,FALSE,"p&amp;l_t&amp;D_01_02 (2)"}</definedName>
    <definedName name="_p4" localSheetId="6" hidden="1">{"pl_t&amp;d",#N/A,FALSE,"p&amp;l_t&amp;D_01_02 (2)"}</definedName>
    <definedName name="_p4" localSheetId="4" hidden="1">{"pl_t&amp;d",#N/A,FALSE,"p&amp;l_t&amp;D_01_02 (2)"}</definedName>
    <definedName name="_p4" hidden="1">{"pl_t&amp;d",#N/A,FALSE,"p&amp;l_t&amp;D_01_02 (2)"}</definedName>
    <definedName name="_q2" localSheetId="6" hidden="1">{"pl_t&amp;d",#N/A,FALSE,"p&amp;l_t&amp;D_01_02 (2)"}</definedName>
    <definedName name="_q2" localSheetId="4" hidden="1">{"pl_t&amp;d",#N/A,FALSE,"p&amp;l_t&amp;D_01_02 (2)"}</definedName>
    <definedName name="_q2" hidden="1">{"pl_t&amp;d",#N/A,FALSE,"p&amp;l_t&amp;D_01_02 (2)"}</definedName>
    <definedName name="_q3" localSheetId="6" hidden="1">{"pl_t&amp;d",#N/A,FALSE,"p&amp;l_t&amp;D_01_02 (2)"}</definedName>
    <definedName name="_q3" localSheetId="4" hidden="1">{"pl_t&amp;d",#N/A,FALSE,"p&amp;l_t&amp;D_01_02 (2)"}</definedName>
    <definedName name="_q3" hidden="1">{"pl_t&amp;d",#N/A,FALSE,"p&amp;l_t&amp;D_01_02 (2)"}</definedName>
    <definedName name="_s1" localSheetId="6" hidden="1">{"pl_t&amp;d",#N/A,FALSE,"p&amp;l_t&amp;D_01_02 (2)"}</definedName>
    <definedName name="_s1" localSheetId="4" hidden="1">{"pl_t&amp;d",#N/A,FALSE,"p&amp;l_t&amp;D_01_02 (2)"}</definedName>
    <definedName name="_s1" hidden="1">{"pl_t&amp;d",#N/A,FALSE,"p&amp;l_t&amp;D_01_02 (2)"}</definedName>
    <definedName name="_s2" localSheetId="6" hidden="1">{"pl_t&amp;d",#N/A,FALSE,"p&amp;l_t&amp;D_01_02 (2)"}</definedName>
    <definedName name="_s2" localSheetId="4" hidden="1">{"pl_t&amp;d",#N/A,FALSE,"p&amp;l_t&amp;D_01_02 (2)"}</definedName>
    <definedName name="_s2" hidden="1">{"pl_t&amp;d",#N/A,FALSE,"p&amp;l_t&amp;D_01_02 (2)"}</definedName>
    <definedName name="_Sep02">'[2]MO EY'!$AJ$11:$AO$45</definedName>
    <definedName name="a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a" localSheetId="6" hidden="1">{"pl_t&amp;d",#N/A,FALSE,"p&amp;l_t&amp;D_01_02 (2)"}</definedName>
    <definedName name="aa" localSheetId="4" hidden="1">{"pl_t&amp;d",#N/A,FALSE,"p&amp;l_t&amp;D_01_02 (2)"}</definedName>
    <definedName name="aa" hidden="1">{"pl_t&amp;d",#N/A,FALSE,"p&amp;l_t&amp;D_01_02 (2)"}</definedName>
    <definedName name="abb" localSheetId="6" hidden="1">{"pl_t&amp;d",#N/A,FALSE,"p&amp;l_t&amp;D_01_02 (2)"}</definedName>
    <definedName name="abb" localSheetId="4" hidden="1">{"pl_t&amp;d",#N/A,FALSE,"p&amp;l_t&amp;D_01_02 (2)"}</definedName>
    <definedName name="abb" localSheetId="2" hidden="1">{"pl_t&amp;d",#N/A,FALSE,"p&amp;l_t&amp;D_01_02 (2)"}</definedName>
    <definedName name="abb" hidden="1">{"pl_t&amp;d",#N/A,FALSE,"p&amp;l_t&amp;D_01_02 (2)"}</definedName>
    <definedName name="abc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C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bstractsales" localSheetId="2">#REF!</definedName>
    <definedName name="abstractsales">#REF!</definedName>
    <definedName name="abx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db" localSheetId="6" hidden="1">{"pl_t&amp;d",#N/A,FALSE,"p&amp;l_t&amp;D_01_02 (2)"}</definedName>
    <definedName name="adb" localSheetId="4" hidden="1">{"pl_t&amp;d",#N/A,FALSE,"p&amp;l_t&amp;D_01_02 (2)"}</definedName>
    <definedName name="adb" hidden="1">{"pl_t&amp;d",#N/A,FALSE,"p&amp;l_t&amp;D_01_02 (2)"}</definedName>
    <definedName name="adherance" localSheetId="6" hidden="1">{"pl_t&amp;d",#N/A,FALSE,"p&amp;l_t&amp;D_01_02 (2)"}</definedName>
    <definedName name="adherance" localSheetId="4" hidden="1">{"pl_t&amp;d",#N/A,FALSE,"p&amp;l_t&amp;D_01_02 (2)"}</definedName>
    <definedName name="adherance" hidden="1">{"pl_t&amp;d",#N/A,FALSE,"p&amp;l_t&amp;D_01_02 (2)"}</definedName>
    <definedName name="agri" localSheetId="2">#REF!</definedName>
    <definedName name="agri">#REF!</definedName>
    <definedName name="ALL_EXP" localSheetId="2">#REF!</definedName>
    <definedName name="ALL_EXP">#REF!</definedName>
    <definedName name="amar" localSheetId="6" hidden="1">{"pl_t&amp;d",#N/A,FALSE,"p&amp;l_t&amp;D_01_02 (2)"}</definedName>
    <definedName name="amar" localSheetId="4" hidden="1">{"pl_t&amp;d",#N/A,FALSE,"p&amp;l_t&amp;D_01_02 (2)"}</definedName>
    <definedName name="amar" hidden="1">{"pl_t&amp;d",#N/A,FALSE,"p&amp;l_t&amp;D_01_02 (2)"}</definedName>
    <definedName name="AMARNATH" localSheetId="6" hidden="1">{"pl_t&amp;d",#N/A,FALSE,"p&amp;l_t&amp;D_01_02 (2)"}</definedName>
    <definedName name="AMARNATH" localSheetId="4" hidden="1">{"pl_t&amp;d",#N/A,FALSE,"p&amp;l_t&amp;D_01_02 (2)"}</definedName>
    <definedName name="AMARNATH" hidden="1">{"pl_t&amp;d",#N/A,FALSE,"p&amp;l_t&amp;D_01_02 (2)"}</definedName>
    <definedName name="an" localSheetId="6" hidden="1">{"pl_t&amp;d",#N/A,FALSE,"p&amp;l_t&amp;D_01_02 (2)"}</definedName>
    <definedName name="an" localSheetId="4" hidden="1">{"pl_t&amp;d",#N/A,FALSE,"p&amp;l_t&amp;D_01_02 (2)"}</definedName>
    <definedName name="an" hidden="1">{"pl_t&amp;d",#N/A,FALSE,"p&amp;l_t&amp;D_01_02 (2)"}</definedName>
    <definedName name="Annexure" localSheetId="6" hidden="1">{"pl_t&amp;d",#N/A,FALSE,"p&amp;l_t&amp;D_01_02 (2)"}</definedName>
    <definedName name="Annexure" localSheetId="4" hidden="1">{"pl_t&amp;d",#N/A,FALSE,"p&amp;l_t&amp;D_01_02 (2)"}</definedName>
    <definedName name="Annexure" hidden="1">{"pl_t&amp;d",#N/A,FALSE,"p&amp;l_t&amp;D_01_02 (2)"}</definedName>
    <definedName name="aug" localSheetId="6" hidden="1">{"pl_t&amp;d",#N/A,FALSE,"p&amp;l_t&amp;D_01_02 (2)"}</definedName>
    <definedName name="aug" localSheetId="4" hidden="1">{"pl_t&amp;d",#N/A,FALSE,"p&amp;l_t&amp;D_01_02 (2)"}</definedName>
    <definedName name="aug" hidden="1">{"pl_t&amp;d",#N/A,FALSE,"p&amp;l_t&amp;D_01_02 (2)"}</definedName>
    <definedName name="b" localSheetId="6" hidden="1">{"pl_t&amp;d",#N/A,FALSE,"p&amp;l_t&amp;D_01_02 (2)"}</definedName>
    <definedName name="b" localSheetId="4" hidden="1">{"pl_t&amp;d",#N/A,FALSE,"p&amp;l_t&amp;D_01_02 (2)"}</definedName>
    <definedName name="b" hidden="1">{"pl_t&amp;d",#N/A,FALSE,"p&amp;l_t&amp;D_01_02 (2)"}</definedName>
    <definedName name="Business_Unit" localSheetId="2">[3]RevenueInput!#REF!</definedName>
    <definedName name="Business_Unit">[3]RevenueInput!#REF!</definedName>
    <definedName name="CASE" localSheetId="6" hidden="1">{"pl_t&amp;d",#N/A,FALSE,"p&amp;l_t&amp;D_01_02 (2)"}</definedName>
    <definedName name="CASE" localSheetId="4" hidden="1">{"pl_t&amp;d",#N/A,FALSE,"p&amp;l_t&amp;D_01_02 (2)"}</definedName>
    <definedName name="CASE" hidden="1">{"pl_t&amp;d",#N/A,FALSE,"p&amp;l_t&amp;D_01_02 (2)"}</definedName>
    <definedName name="ChallanSrnoList">[4]Challan!$A$7:$A$50</definedName>
    <definedName name="Circle1" localSheetId="6" hidden="1">{"pl_t&amp;d",#N/A,FALSE,"p&amp;l_t&amp;D_01_02 (2)"}</definedName>
    <definedName name="Circle1" localSheetId="4" hidden="1">{"pl_t&amp;d",#N/A,FALSE,"p&amp;l_t&amp;D_01_02 (2)"}</definedName>
    <definedName name="Circle1" hidden="1">{"pl_t&amp;d",#N/A,FALSE,"p&amp;l_t&amp;D_01_02 (2)"}</definedName>
    <definedName name="cmb_FBI.EmployeesInOutIndiaFlg" localSheetId="2">#REF!</definedName>
    <definedName name="cmb_FBI.EmployeesInOutIndiaFlg">#REF!</definedName>
    <definedName name="cmb_FBI.SeparateAcntMaintainForIndiaForeignFlg" localSheetId="2">#REF!</definedName>
    <definedName name="cmb_FBI.SeparateAcntMaintainForIndiaForeignFlg">#REF!</definedName>
    <definedName name="cmbyn" localSheetId="2">#REF!</definedName>
    <definedName name="cmbyn">#REF!</definedName>
    <definedName name="comm" localSheetId="2">#REF!</definedName>
    <definedName name="comm">#REF!</definedName>
    <definedName name="CompanyName">[3]cover1!$A$34</definedName>
    <definedName name="COPY" localSheetId="6" hidden="1">{"pl_t&amp;d",#N/A,FALSE,"p&amp;l_t&amp;D_01_02 (2)"}</definedName>
    <definedName name="COPY" localSheetId="4" hidden="1">{"pl_t&amp;d",#N/A,FALSE,"p&amp;l_t&amp;D_01_02 (2)"}</definedName>
    <definedName name="COPY" hidden="1">{"pl_t&amp;d",#N/A,FALSE,"p&amp;l_t&amp;D_01_02 (2)"}</definedName>
    <definedName name="crore">[5]General!$A$7</definedName>
    <definedName name="D" localSheetId="6">{"pl_t&amp;d",#N/A,FALSE,"p&amp;l_t&amp;D_01_02 (2)"}</definedName>
    <definedName name="D" localSheetId="4">{"pl_t&amp;d",#N/A,FALSE,"p&amp;l_t&amp;D_01_02 (2)"}</definedName>
    <definedName name="D">{"pl_t&amp;d",#N/A,FALSE,"p&amp;l_t&amp;D_01_02 (2)"}</definedName>
    <definedName name="_xlnm.Database" localSheetId="2">#REF!</definedName>
    <definedName name="_xlnm.Database">#REF!</definedName>
    <definedName name="DD" localSheetId="6" hidden="1">{"pl_t&amp;d",#N/A,FALSE,"p&amp;l_t&amp;D_01_02 (2)"}</definedName>
    <definedName name="DD" localSheetId="4" hidden="1">{"pl_t&amp;d",#N/A,FALSE,"p&amp;l_t&amp;D_01_02 (2)"}</definedName>
    <definedName name="DD" hidden="1">{"pl_t&amp;d",#N/A,FALSE,"p&amp;l_t&amp;D_01_02 (2)"}</definedName>
    <definedName name="Demand" localSheetId="6" hidden="1">{"pl_t&amp;d",#N/A,FALSE,"p&amp;l_t&amp;D_01_02 (2)"}</definedName>
    <definedName name="Demand" localSheetId="4" hidden="1">{"pl_t&amp;d",#N/A,FALSE,"p&amp;l_t&amp;D_01_02 (2)"}</definedName>
    <definedName name="Demand" hidden="1">{"pl_t&amp;d",#N/A,FALSE,"p&amp;l_t&amp;D_01_02 (2)"}</definedName>
    <definedName name="dfdfd" localSheetId="6" hidden="1">{"pl_t&amp;d",#N/A,FALSE,"p&amp;l_t&amp;D_01_02 (2)"}</definedName>
    <definedName name="dfdfd" localSheetId="4" hidden="1">{"pl_t&amp;d",#N/A,FALSE,"p&amp;l_t&amp;D_01_02 (2)"}</definedName>
    <definedName name="dfdfd" localSheetId="2" hidden="1">{"pl_t&amp;d",#N/A,FALSE,"p&amp;l_t&amp;D_01_02 (2)"}</definedName>
    <definedName name="dfdfd" hidden="1">{"pl_t&amp;d",#N/A,FALSE,"p&amp;l_t&amp;D_01_02 (2)"}</definedName>
    <definedName name="dfdfdf" localSheetId="6" hidden="1">{"pl_t&amp;d",#N/A,FALSE,"p&amp;l_t&amp;D_01_02 (2)"}</definedName>
    <definedName name="dfdfdf" localSheetId="4" hidden="1">{"pl_t&amp;d",#N/A,FALSE,"p&amp;l_t&amp;D_01_02 (2)"}</definedName>
    <definedName name="dfdfdf" hidden="1">{"pl_t&amp;d",#N/A,FALSE,"p&amp;l_t&amp;D_01_02 (2)"}</definedName>
    <definedName name="dfdfdfd" localSheetId="6" hidden="1">{"pl_t&amp;d",#N/A,FALSE,"p&amp;l_t&amp;D_01_02 (2)"}</definedName>
    <definedName name="dfdfdfd" localSheetId="4" hidden="1">{"pl_t&amp;d",#N/A,FALSE,"p&amp;l_t&amp;D_01_02 (2)"}</definedName>
    <definedName name="dfdfdfd" localSheetId="2" hidden="1">{"pl_t&amp;d",#N/A,FALSE,"p&amp;l_t&amp;D_01_02 (2)"}</definedName>
    <definedName name="dfdfdfd" hidden="1">{"pl_t&amp;d",#N/A,FALSE,"p&amp;l_t&amp;D_01_02 (2)"}</definedName>
    <definedName name="dgh" localSheetId="6" hidden="1">{"pl_t&amp;d",#N/A,FALSE,"p&amp;l_t&amp;D_01_02 (2)"}</definedName>
    <definedName name="dgh" localSheetId="4" hidden="1">{"pl_t&amp;d",#N/A,FALSE,"p&amp;l_t&amp;D_01_02 (2)"}</definedName>
    <definedName name="dgh" hidden="1">{"pl_t&amp;d",#N/A,FALSE,"p&amp;l_t&amp;D_01_02 (2)"}</definedName>
    <definedName name="discom_engbal" localSheetId="2">[6]Energy_bal!#REF!</definedName>
    <definedName name="discom_engbal">[6]Energy_bal!#REF!</definedName>
    <definedName name="Discom1F1" localSheetId="2">#REF!</definedName>
    <definedName name="Discom1F1">#REF!</definedName>
    <definedName name="Discom1F2" localSheetId="2">#REF!</definedName>
    <definedName name="Discom1F2">#REF!</definedName>
    <definedName name="Discom1F3" localSheetId="2">#REF!</definedName>
    <definedName name="Discom1F3">#REF!</definedName>
    <definedName name="Discom1F4" localSheetId="2">#REF!</definedName>
    <definedName name="Discom1F4">#REF!</definedName>
    <definedName name="Discom1F6" localSheetId="2">#REF!</definedName>
    <definedName name="Discom1F6">#REF!</definedName>
    <definedName name="Discom2F1" localSheetId="2">#REF!</definedName>
    <definedName name="Discom2F1">#REF!</definedName>
    <definedName name="Discom2F2" localSheetId="2">#REF!</definedName>
    <definedName name="Discom2F2">#REF!</definedName>
    <definedName name="Discom2F3" localSheetId="2">#REF!</definedName>
    <definedName name="Discom2F3">#REF!</definedName>
    <definedName name="Discom2F4" localSheetId="2">#REF!</definedName>
    <definedName name="Discom2F4">#REF!</definedName>
    <definedName name="Discom2F6" localSheetId="2">#REF!</definedName>
    <definedName name="Discom2F6">#REF!</definedName>
    <definedName name="dom" localSheetId="2">#REF!</definedName>
    <definedName name="dom">#REF!</definedName>
    <definedName name="drawal" localSheetId="6" hidden="1">{"pl_t&amp;d",#N/A,FALSE,"p&amp;l_t&amp;D_01_02 (2)"}</definedName>
    <definedName name="drawal" localSheetId="4" hidden="1">{"pl_t&amp;d",#N/A,FALSE,"p&amp;l_t&amp;D_01_02 (2)"}</definedName>
    <definedName name="drawal" localSheetId="2" hidden="1">{"pl_t&amp;d",#N/A,FALSE,"p&amp;l_t&amp;D_01_02 (2)"}</definedName>
    <definedName name="drawal" hidden="1">{"pl_t&amp;d",#N/A,FALSE,"p&amp;l_t&amp;D_01_02 (2)"}</definedName>
    <definedName name="dum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um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" localSheetId="6" hidden="1">{"pl_t&amp;d",#N/A,FALSE,"p&amp;l_t&amp;D_01_02 (2)"}</definedName>
    <definedName name="e" localSheetId="4" hidden="1">{"pl_t&amp;d",#N/A,FALSE,"p&amp;l_t&amp;D_01_02 (2)"}</definedName>
    <definedName name="e" hidden="1">{"pl_t&amp;d",#N/A,FALSE,"p&amp;l_t&amp;D_01_02 (2)"}</definedName>
    <definedName name="ENGBAL1" localSheetId="2">[6]Energy_bal!#REF!</definedName>
    <definedName name="ENGBAL1">[6]Energy_bal!#REF!</definedName>
    <definedName name="ENGBAL2" localSheetId="2">[6]Energy_bal!#REF!</definedName>
    <definedName name="ENGBAL2">[6]Energy_bal!#REF!</definedName>
    <definedName name="er" localSheetId="6" hidden="1">{"pl_t&amp;d",#N/A,FALSE,"p&amp;l_t&amp;D_01_02 (2)"}</definedName>
    <definedName name="er" localSheetId="4" hidden="1">{"pl_t&amp;d",#N/A,FALSE,"p&amp;l_t&amp;D_01_02 (2)"}</definedName>
    <definedName name="er" hidden="1">{"pl_t&amp;d",#N/A,FALSE,"p&amp;l_t&amp;D_01_02 (2)"}</definedName>
    <definedName name="ert" localSheetId="6" hidden="1">{"pl_t&amp;d",#N/A,FALSE,"p&amp;l_t&amp;D_01_02 (2)"}</definedName>
    <definedName name="ert" localSheetId="4" hidden="1">{"pl_t&amp;d",#N/A,FALSE,"p&amp;l_t&amp;D_01_02 (2)"}</definedName>
    <definedName name="ert" hidden="1">{"pl_t&amp;d",#N/A,FALSE,"p&amp;l_t&amp;D_01_02 (2)"}</definedName>
    <definedName name="ewtqyewqdu" localSheetId="6" hidden="1">{"pl_t&amp;d",#N/A,FALSE,"p&amp;l_t&amp;D_01_02 (2)"}</definedName>
    <definedName name="ewtqyewqdu" localSheetId="4" hidden="1">{"pl_t&amp;d",#N/A,FALSE,"p&amp;l_t&amp;D_01_02 (2)"}</definedName>
    <definedName name="ewtqyewqdu" localSheetId="2" hidden="1">{"pl_t&amp;d",#N/A,FALSE,"p&amp;l_t&amp;D_01_02 (2)"}</definedName>
    <definedName name="ewtqyewqdu" hidden="1">{"pl_t&amp;d",#N/A,FALSE,"p&amp;l_t&amp;D_01_02 (2)"}</definedName>
    <definedName name="F" localSheetId="6">{"pl_t&amp;d",#N/A,FALSE,"p&amp;l_t&amp;D_01_02 (2)"}</definedName>
    <definedName name="F" localSheetId="4">{"pl_t&amp;d",#N/A,FALSE,"p&amp;l_t&amp;D_01_02 (2)"}</definedName>
    <definedName name="F">{"pl_t&amp;d",#N/A,FALSE,"p&amp;l_t&amp;D_01_02 (2)"}</definedName>
    <definedName name="FBBusOfAircraft.AmtOrValueOfExpenditure" localSheetId="2">#REF!</definedName>
    <definedName name="FBBusOfAircraft.AmtOrValueOfExpenditure">#REF!</definedName>
    <definedName name="FBBusOfAircraft.ValueOfFB" localSheetId="2">#REF!</definedName>
    <definedName name="FBBusOfAircraft.ValueOfFB">#REF!</definedName>
    <definedName name="FBBusOfHotel.AmtOrValueOfExpenditure" localSheetId="2">#REF!</definedName>
    <definedName name="FBBusOfHotel.AmtOrValueOfExpenditure">#REF!</definedName>
    <definedName name="FBBusOfHotel.ValueOfFB" localSheetId="2">#REF!</definedName>
    <definedName name="FBBusOfHotel.ValueOfFB">#REF!</definedName>
    <definedName name="FBBusOfShip.AmtOrValueOfExpenditure" localSheetId="2">#REF!</definedName>
    <definedName name="FBBusOfShip.AmtOrValueOfExpenditure">#REF!</definedName>
    <definedName name="FBBusOfShip.ValueOfFB" localSheetId="2">#REF!</definedName>
    <definedName name="FBBusOfShip.ValueOfFB">#REF!</definedName>
    <definedName name="FBBusOthThan4bcd.AmtOrValueOfExpenditure" localSheetId="2">#REF!</definedName>
    <definedName name="FBBusOthThan4bcd.AmtOrValueOfExpenditure">#REF!</definedName>
    <definedName name="FBBusOthThan4bcd.ValueOfFB" localSheetId="2">#REF!</definedName>
    <definedName name="FBBusOthThan4bcd.ValueOfFB">#REF!</definedName>
    <definedName name="FBCnvyBus.AmtOrValueOfExpenditure" localSheetId="2">#REF!</definedName>
    <definedName name="FBCnvyBus.AmtOrValueOfExpenditure">#REF!</definedName>
    <definedName name="FBCnvyBus.ValueOfFB" localSheetId="2">#REF!</definedName>
    <definedName name="FBCnvyBus.ValueOfFB">#REF!</definedName>
    <definedName name="FBCnvyConst.AmtOrValueOfExpenditure" localSheetId="2">#REF!</definedName>
    <definedName name="FBCnvyConst.AmtOrValueOfExpenditure">#REF!</definedName>
    <definedName name="FBCnvyConst.ValueOfFB" localSheetId="2">#REF!</definedName>
    <definedName name="FBCnvyConst.ValueOfFB">#REF!</definedName>
    <definedName name="FBCnvyManPhrama.AmtOrValueOfExpenditure" localSheetId="2">#REF!</definedName>
    <definedName name="FBCnvyManPhrama.AmtOrValueOfExpenditure">#REF!</definedName>
    <definedName name="FBCnvyManPhrama.ValueOfFB" localSheetId="2">#REF!</definedName>
    <definedName name="FBCnvyManPhrama.ValueOfFB">#REF!</definedName>
    <definedName name="FBCnvyMANProd.AmtOrValueOfExpenditure" localSheetId="2">#REF!</definedName>
    <definedName name="FBCnvyMANProd.AmtOrValueOfExpenditure">#REF!</definedName>
    <definedName name="FBCnvyMANProd.ValueOfFB" localSheetId="2">#REF!</definedName>
    <definedName name="FBCnvyMANProd.ValueOfFB">#REF!</definedName>
    <definedName name="FBConf.AmtOrValueOfExpenditure" localSheetId="2">#REF!</definedName>
    <definedName name="FBConf.AmtOrValueOfExpenditure">#REF!</definedName>
    <definedName name="FBConf.ValueOfFB" localSheetId="2">#REF!</definedName>
    <definedName name="FBConf.ValueOfFB">#REF!</definedName>
    <definedName name="FBEmplSper.AmtOrValueOfExpenditure" localSheetId="2">#REF!</definedName>
    <definedName name="FBEmplSper.AmtOrValueOfExpenditure">#REF!</definedName>
    <definedName name="FBEmplSper.ValueOfFB" localSheetId="2">#REF!</definedName>
    <definedName name="FBEmplSper.ValueOfFB">#REF!</definedName>
    <definedName name="FBEMPWel.AmtOrValueOfExpenditure" localSheetId="2">#REF!</definedName>
    <definedName name="FBEMPWel.AmtOrValueOfExpenditure">#REF!</definedName>
    <definedName name="FBEMPWel.ValueOfFB" localSheetId="2">#REF!</definedName>
    <definedName name="FBEMPWel.ValueOfFB">#REF!</definedName>
    <definedName name="FBEnter.AmtOrValueOfExpenditure" localSheetId="2">#REF!</definedName>
    <definedName name="FBEnter.AmtOrValueOfExpenditure">#REF!</definedName>
    <definedName name="FBEnter.ValueOfFB" localSheetId="2">#REF!</definedName>
    <definedName name="FBEnter.ValueOfFB">#REF!</definedName>
    <definedName name="FBFesti.AmtOrValueOfExpenditure" localSheetId="2">#REF!</definedName>
    <definedName name="FBFesti.AmtOrValueOfExpenditure">#REF!</definedName>
    <definedName name="FBFesti.ValueOfFB" localSheetId="2">#REF!</definedName>
    <definedName name="FBFesti.ValueOfFB">#REF!</definedName>
    <definedName name="FBFree.AmtOrValueOfExpenditure" localSheetId="2">#REF!</definedName>
    <definedName name="FBFree.AmtOrValueOfExpenditure">#REF!</definedName>
    <definedName name="FBFree.ValueOfFB" localSheetId="2">#REF!</definedName>
    <definedName name="FBFree.ValueOfFB">#REF!</definedName>
    <definedName name="FBGift.AmtOrValueOfExpenditure" localSheetId="2">#REF!</definedName>
    <definedName name="FBGift.AmtOrValueOfExpenditure">#REF!</definedName>
    <definedName name="FBGift.ValueOfFB" localSheetId="2">#REF!</definedName>
    <definedName name="FBGift.ValueOfFB">#REF!</definedName>
    <definedName name="FBHealth.AmtOrValueOfExpenditure" localSheetId="2">#REF!</definedName>
    <definedName name="FBHealth.AmtOrValueOfExpenditure">#REF!</definedName>
    <definedName name="FBHealth.ValueOfFB" localSheetId="2">#REF!</definedName>
    <definedName name="FBHealth.ValueOfFB">#REF!</definedName>
    <definedName name="FBHotelBRdAir.AmtOrValueOfExpenditure" localSheetId="2">#REF!</definedName>
    <definedName name="FBHotelBRdAir.AmtOrValueOfExpenditure">#REF!</definedName>
    <definedName name="FBHotelBRdAir.ValueOfFB" localSheetId="2">#REF!</definedName>
    <definedName name="FBHotelBRdAir.ValueOfFB">#REF!</definedName>
    <definedName name="FBHotelBRdBus.AmtOrValueOfExpenditure" localSheetId="2">#REF!</definedName>
    <definedName name="FBHotelBRdBus.AmtOrValueOfExpenditure">#REF!</definedName>
    <definedName name="FBHotelBRdBus.ValueOfFB" localSheetId="2">#REF!</definedName>
    <definedName name="FBHotelBRdBus.ValueOfFB">#REF!</definedName>
    <definedName name="FBHotelBRdMANPhrama.AmtOrValueOfExpenditure" localSheetId="2">#REF!</definedName>
    <definedName name="FBHotelBRdMANPhrama.AmtOrValueOfExpenditure">#REF!</definedName>
    <definedName name="FBHotelBRdMANPhrama.ValueOfFB" localSheetId="2">#REF!</definedName>
    <definedName name="FBHotelBRdMANPhrama.ValueOfFB">#REF!</definedName>
    <definedName name="FBHotelBRdMANProd.AmtOrValueOfExpenditure" localSheetId="2">#REF!</definedName>
    <definedName name="FBHotelBRdMANProd.AmtOrValueOfExpenditure">#REF!</definedName>
    <definedName name="FBHotelBRdMANProd.ValueOfFB" localSheetId="2">#REF!</definedName>
    <definedName name="FBHotelBRdMANProd.ValueOfFB">#REF!</definedName>
    <definedName name="FBHotelBRdShip.AmtOrValueOfExpenditure" localSheetId="2">#REF!</definedName>
    <definedName name="FBHotelBRdShip.AmtOrValueOfExpenditure">#REF!</definedName>
    <definedName name="FBHotelBRdShip.ValueOfFB" localSheetId="2">#REF!</definedName>
    <definedName name="FBHotelBRdShip.ValueOfFB">#REF!</definedName>
    <definedName name="FBI.EmployeesInOutIndiaFlg" localSheetId="2">#REF!</definedName>
    <definedName name="FBI.EmployeesInOutIndiaFlg">#REF!</definedName>
    <definedName name="FBI.NoOfIndianEmps" localSheetId="2">#REF!</definedName>
    <definedName name="FBI.NoOfIndianEmps">#REF!</definedName>
    <definedName name="FBI.NoOfOutsideIndiaEmps" localSheetId="2">#REF!</definedName>
    <definedName name="FBI.NoOfOutsideIndiaEmps">#REF!</definedName>
    <definedName name="FBI.SeparateAcntMaintainForIndiaForeignFlg" localSheetId="2">#REF!</definedName>
    <definedName name="FBI.SeparateAcntMaintainForIndiaForeignFlg">#REF!</definedName>
    <definedName name="FBI.TotNoOfEmps" localSheetId="2">#REF!</definedName>
    <definedName name="FBI.TotNoOfEmps">#REF!</definedName>
    <definedName name="FBMainAcc.AmtOrValueOfExpenditure" localSheetId="2">#REF!</definedName>
    <definedName name="FBMainAcc.AmtOrValueOfExpenditure">#REF!</definedName>
    <definedName name="FBMainAcc.ValueOfFB" localSheetId="2">#REF!</definedName>
    <definedName name="FBMainAcc.ValueOfFB">#REF!</definedName>
    <definedName name="FBMainAir.AmtOrValueOfExpenditure" localSheetId="2">#REF!</definedName>
    <definedName name="FBMainAir.AmtOrValueOfExpenditure">#REF!</definedName>
    <definedName name="FBMainAir.ValueOfFB" localSheetId="2">#REF!</definedName>
    <definedName name="FBMainAir.ValueOfFB">#REF!</definedName>
    <definedName name="FBOthr.AmtOrValueOfExpenditure" localSheetId="2">#REF!</definedName>
    <definedName name="FBOthr.AmtOrValueOfExpenditure">#REF!</definedName>
    <definedName name="FBOthr.ValueOfFB" localSheetId="2">#REF!</definedName>
    <definedName name="FBOthr.ValueOfFB">#REF!</definedName>
    <definedName name="FBReprDep.AmtOrValueOfExpenditure" localSheetId="2">#REF!</definedName>
    <definedName name="FBReprDep.AmtOrValueOfExpenditure">#REF!</definedName>
    <definedName name="FBReprDep.ValueOfFB" localSheetId="2">#REF!</definedName>
    <definedName name="FBReprDep.ValueOfFB">#REF!</definedName>
    <definedName name="FBReprDEPCry.AmtOrValueOfExpenditure" localSheetId="2">#REF!</definedName>
    <definedName name="FBReprDEPCry.AmtOrValueOfExpenditure">#REF!</definedName>
    <definedName name="FBReprDEPCry.ValueOfFB" localSheetId="2">#REF!</definedName>
    <definedName name="FBReprDEPCry.ValueOfFB">#REF!</definedName>
    <definedName name="FBSales.AmtOrValueOfExpenditure" localSheetId="2">#REF!</definedName>
    <definedName name="FBSales.AmtOrValueOfExpenditure">#REF!</definedName>
    <definedName name="FBSales.ValueOfFB" localSheetId="2">#REF!</definedName>
    <definedName name="FBSales.ValueOfFB">#REF!</definedName>
    <definedName name="FBSchlr.AmtOrValueOfExpenditure" localSheetId="2">#REF!</definedName>
    <definedName name="FBSchlr.AmtOrValueOfExpenditure">#REF!</definedName>
    <definedName name="FBSchlr.ValueOfFB" localSheetId="2">#REF!</definedName>
    <definedName name="FBSchlr.ValueOfFB">#REF!</definedName>
    <definedName name="FBTele.AmtOrValueOfExpenditure" localSheetId="2">#REF!</definedName>
    <definedName name="FBTele.AmtOrValueOfExpenditure">#REF!</definedName>
    <definedName name="FBTele.ValueOfFB" localSheetId="2">#REF!</definedName>
    <definedName name="FBTele.ValueOfFB">#REF!</definedName>
    <definedName name="FBTot.TotValueOfFB" localSheetId="2">#REF!</definedName>
    <definedName name="FBTot.TotValueOfFB">#REF!</definedName>
    <definedName name="FBTour.AmtOrValueOfExpenditure" localSheetId="2">#REF!</definedName>
    <definedName name="FBTour.AmtOrValueOfExpenditure">#REF!</definedName>
    <definedName name="FBTour.ValueOfFB" localSheetId="2">#REF!</definedName>
    <definedName name="FBTour.ValueOfFB">#REF!</definedName>
    <definedName name="FBValBIF1.ValueOfFBIf1OfSchFBIisNo" localSheetId="2">#REF!</definedName>
    <definedName name="FBValBIF1.ValueOfFBIf1OfSchFBIisNo">#REF!</definedName>
    <definedName name="FBValBIF2N.ValueOfFBIf2OfSchFBIisNo" localSheetId="2">#REF!</definedName>
    <definedName name="FBValBIF2N.ValueOfFBIf2OfSchFBIisNo">#REF!</definedName>
    <definedName name="FBValBIF2Y.ValueOfFBIf2OfSchFBIisYes" localSheetId="2">#REF!</definedName>
    <definedName name="FBValBIF2Y.ValueOfFBIf2OfSchFBIisYes">#REF!</definedName>
    <definedName name="FBValFrgBen.ValueOfFringeBenefit" localSheetId="2">#REF!</definedName>
    <definedName name="FBValFrgBen.ValueOfFringeBenefit">#REF!</definedName>
    <definedName name="fc" localSheetId="6" hidden="1">{"pl_td_01_02",#N/A,FALSE,"p&amp;l_t&amp;D_01_02 (2)"}</definedName>
    <definedName name="fc" localSheetId="4" hidden="1">{"pl_td_01_02",#N/A,FALSE,"p&amp;l_t&amp;D_01_02 (2)"}</definedName>
    <definedName name="fc" hidden="1">{"pl_td_01_02",#N/A,FALSE,"p&amp;l_t&amp;D_01_02 (2)"}</definedName>
    <definedName name="fd" localSheetId="6" hidden="1">{"pl_t&amp;d",#N/A,FALSE,"p&amp;l_t&amp;D_01_02 (2)"}</definedName>
    <definedName name="fd" localSheetId="4" hidden="1">{"pl_t&amp;d",#N/A,FALSE,"p&amp;l_t&amp;D_01_02 (2)"}</definedName>
    <definedName name="fd" hidden="1">{"pl_t&amp;d",#N/A,FALSE,"p&amp;l_t&amp;D_01_02 (2)"}</definedName>
    <definedName name="fdgd" localSheetId="6" hidden="1">{"pl_t&amp;d",#N/A,FALSE,"p&amp;l_t&amp;D_01_02 (2)"}</definedName>
    <definedName name="fdgd" localSheetId="4" hidden="1">{"pl_t&amp;d",#N/A,FALSE,"p&amp;l_t&amp;D_01_02 (2)"}</definedName>
    <definedName name="fdgd" hidden="1">{"pl_t&amp;d",#N/A,FALSE,"p&amp;l_t&amp;D_01_02 (2)"}</definedName>
    <definedName name="ff" localSheetId="6" hidden="1">{"pl_t&amp;d",#N/A,FALSE,"p&amp;l_t&amp;D_01_02 (2)"}</definedName>
    <definedName name="ff" localSheetId="4" hidden="1">{"pl_t&amp;d",#N/A,FALSE,"p&amp;l_t&amp;D_01_02 (2)"}</definedName>
    <definedName name="ff" hidden="1">{"pl_t&amp;d",#N/A,FALSE,"p&amp;l_t&amp;D_01_02 (2)"}</definedName>
    <definedName name="fgfdgfdgd" localSheetId="6" hidden="1">{"pl_t&amp;d",#N/A,FALSE,"p&amp;l_t&amp;D_01_02 (2)"}</definedName>
    <definedName name="fgfdgfdgd" localSheetId="4" hidden="1">{"pl_t&amp;d",#N/A,FALSE,"p&amp;l_t&amp;D_01_02 (2)"}</definedName>
    <definedName name="fgfdgfdgd" hidden="1">{"pl_t&amp;d",#N/A,FALSE,"p&amp;l_t&amp;D_01_02 (2)"}</definedName>
    <definedName name="fhghg" localSheetId="6" hidden="1">{"pl_td_01_02",#N/A,FALSE,"p&amp;l_t&amp;D_01_02 (2)"}</definedName>
    <definedName name="fhghg" localSheetId="4" hidden="1">{"pl_td_01_02",#N/A,FALSE,"p&amp;l_t&amp;D_01_02 (2)"}</definedName>
    <definedName name="fhghg" localSheetId="2" hidden="1">{"pl_td_01_02",#N/A,FALSE,"p&amp;l_t&amp;D_01_02 (2)"}</definedName>
    <definedName name="fhghg" hidden="1">{"pl_td_01_02",#N/A,FALSE,"p&amp;l_t&amp;D_01_02 (2)"}</definedName>
    <definedName name="fixing" localSheetId="6" hidden="1">{"pl_t&amp;d",#N/A,FALSE,"p&amp;l_t&amp;D_01_02 (2)"}</definedName>
    <definedName name="fixing" localSheetId="4" hidden="1">{"pl_t&amp;d",#N/A,FALSE,"p&amp;l_t&amp;D_01_02 (2)"}</definedName>
    <definedName name="fixing" hidden="1">{"pl_t&amp;d",#N/A,FALSE,"p&amp;l_t&amp;D_01_02 (2)"}</definedName>
    <definedName name="format_51Aug" localSheetId="6" hidden="1">{"pl_t&amp;d",#N/A,FALSE,"p&amp;l_t&amp;D_01_02 (2)"}</definedName>
    <definedName name="format_51Aug" localSheetId="4" hidden="1">{"pl_t&amp;d",#N/A,FALSE,"p&amp;l_t&amp;D_01_02 (2)"}</definedName>
    <definedName name="format_51Aug" hidden="1">{"pl_t&amp;d",#N/A,FALSE,"p&amp;l_t&amp;D_01_02 (2)"}</definedName>
    <definedName name="Format_6" localSheetId="6" hidden="1">{"pl_t&amp;d",#N/A,FALSE,"p&amp;l_t&amp;D_01_02 (2)"}</definedName>
    <definedName name="Format_6" localSheetId="4" hidden="1">{"pl_t&amp;d",#N/A,FALSE,"p&amp;l_t&amp;D_01_02 (2)"}</definedName>
    <definedName name="Format_6" hidden="1">{"pl_t&amp;d",#N/A,FALSE,"p&amp;l_t&amp;D_01_02 (2)"}</definedName>
    <definedName name="Format_6july" localSheetId="6" hidden="1">{"pl_t&amp;d",#N/A,FALSE,"p&amp;l_t&amp;D_01_02 (2)"}</definedName>
    <definedName name="Format_6july" localSheetId="4" hidden="1">{"pl_t&amp;d",#N/A,FALSE,"p&amp;l_t&amp;D_01_02 (2)"}</definedName>
    <definedName name="Format_6july" hidden="1">{"pl_t&amp;d",#N/A,FALSE,"p&amp;l_t&amp;D_01_02 (2)"}</definedName>
    <definedName name="format5" localSheetId="6" hidden="1">{"pl_t&amp;d",#N/A,FALSE,"p&amp;l_t&amp;D_01_02 (2)"}</definedName>
    <definedName name="format5" localSheetId="4" hidden="1">{"pl_t&amp;d",#N/A,FALSE,"p&amp;l_t&amp;D_01_02 (2)"}</definedName>
    <definedName name="format5" localSheetId="2" hidden="1">{"pl_t&amp;d",#N/A,FALSE,"p&amp;l_t&amp;D_01_02 (2)"}</definedName>
    <definedName name="format5" hidden="1">{"pl_t&amp;d",#N/A,FALSE,"p&amp;l_t&amp;D_01_02 (2)"}</definedName>
    <definedName name="g" localSheetId="6" hidden="1">{"pl_t&amp;d",#N/A,FALSE,"p&amp;l_t&amp;D_01_02 (2)"}</definedName>
    <definedName name="g" localSheetId="4" hidden="1">{"pl_t&amp;d",#N/A,FALSE,"p&amp;l_t&amp;D_01_02 (2)"}</definedName>
    <definedName name="g" hidden="1">{"pl_t&amp;d",#N/A,FALSE,"p&amp;l_t&amp;D_01_02 (2)"}</definedName>
    <definedName name="gffdgfd" localSheetId="6" hidden="1">{"pl_t&amp;d",#N/A,FALSE,"p&amp;l_t&amp;D_01_02 (2)"}</definedName>
    <definedName name="gffdgfd" localSheetId="4" hidden="1">{"pl_t&amp;d",#N/A,FALSE,"p&amp;l_t&amp;D_01_02 (2)"}</definedName>
    <definedName name="gffdgfd" hidden="1">{"pl_t&amp;d",#N/A,FALSE,"p&amp;l_t&amp;D_01_02 (2)"}</definedName>
    <definedName name="ggg" localSheetId="6" hidden="1">{"pl_t&amp;d",#N/A,FALSE,"p&amp;l_t&amp;D_01_02 (2)"}</definedName>
    <definedName name="ggg" localSheetId="4" hidden="1">{"pl_t&amp;d",#N/A,FALSE,"p&amp;l_t&amp;D_01_02 (2)"}</definedName>
    <definedName name="ggg" hidden="1">{"pl_t&amp;d",#N/A,FALSE,"p&amp;l_t&amp;D_01_02 (2)"}</definedName>
    <definedName name="ggggg" localSheetId="6" hidden="1">{"pl_td_01_02",#N/A,FALSE,"p&amp;l_t&amp;D_01_02 (2)"}</definedName>
    <definedName name="ggggg" localSheetId="4" hidden="1">{"pl_td_01_02",#N/A,FALSE,"p&amp;l_t&amp;D_01_02 (2)"}</definedName>
    <definedName name="ggggg" hidden="1">{"pl_td_01_02",#N/A,FALSE,"p&amp;l_t&amp;D_01_02 (2)"}</definedName>
    <definedName name="gh" localSheetId="6" hidden="1">{"pl_t&amp;d",#N/A,FALSE,"p&amp;l_t&amp;D_01_02 (2)"}</definedName>
    <definedName name="gh" localSheetId="4" hidden="1">{"pl_t&amp;d",#N/A,FALSE,"p&amp;l_t&amp;D_01_02 (2)"}</definedName>
    <definedName name="gh" hidden="1">{"pl_t&amp;d",#N/A,FALSE,"p&amp;l_t&amp;D_01_02 (2)"}</definedName>
    <definedName name="ghgfh" localSheetId="6" hidden="1">{"pl_t&amp;d",#N/A,FALSE,"p&amp;l_t&amp;D_01_02 (2)"}</definedName>
    <definedName name="ghgfh" localSheetId="4" hidden="1">{"pl_t&amp;d",#N/A,FALSE,"p&amp;l_t&amp;D_01_02 (2)"}</definedName>
    <definedName name="ghgfh" hidden="1">{"pl_t&amp;d",#N/A,FALSE,"p&amp;l_t&amp;D_01_02 (2)"}</definedName>
    <definedName name="ghh" localSheetId="6" hidden="1">{"pl_t&amp;d",#N/A,FALSE,"p&amp;l_t&amp;D_01_02 (2)"}</definedName>
    <definedName name="ghh" localSheetId="4" hidden="1">{"pl_t&amp;d",#N/A,FALSE,"p&amp;l_t&amp;D_01_02 (2)"}</definedName>
    <definedName name="ghh" hidden="1">{"pl_t&amp;d",#N/A,FALSE,"p&amp;l_t&amp;D_01_02 (2)"}</definedName>
    <definedName name="ghi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h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gh" localSheetId="6" hidden="1">{"pl_t&amp;d",#N/A,FALSE,"p&amp;l_t&amp;D_01_02 (2)"}</definedName>
    <definedName name="hgh" localSheetId="4" hidden="1">{"pl_t&amp;d",#N/A,FALSE,"p&amp;l_t&amp;D_01_02 (2)"}</definedName>
    <definedName name="hgh" hidden="1">{"pl_t&amp;d",#N/A,FALSE,"p&amp;l_t&amp;D_01_02 (2)"}</definedName>
    <definedName name="hju" localSheetId="6" hidden="1">{"pl_t&amp;d",#N/A,FALSE,"p&amp;l_t&amp;D_01_02 (2)"}</definedName>
    <definedName name="hju" localSheetId="4" hidden="1">{"pl_t&amp;d",#N/A,FALSE,"p&amp;l_t&amp;D_01_02 (2)"}</definedName>
    <definedName name="hju" hidden="1">{"pl_t&amp;d",#N/A,FALSE,"p&amp;l_t&amp;D_01_02 (2)"}</definedName>
    <definedName name="hundred">[5]General!$A$3</definedName>
    <definedName name="i" localSheetId="6" hidden="1">{"pl_t&amp;d",#N/A,FALSE,"p&amp;l_t&amp;D_01_02 (2)"}</definedName>
    <definedName name="i" localSheetId="4" hidden="1">{"pl_t&amp;d",#N/A,FALSE,"p&amp;l_t&amp;D_01_02 (2)"}</definedName>
    <definedName name="i" localSheetId="2" hidden="1">{"pl_t&amp;d",#N/A,FALSE,"p&amp;l_t&amp;D_01_02 (2)"}</definedName>
    <definedName name="i" hidden="1">{"pl_t&amp;d",#N/A,FALSE,"p&amp;l_t&amp;D_01_02 (2)"}</definedName>
    <definedName name="iijkjk" localSheetId="6" hidden="1">{"pl_t&amp;d",#N/A,FALSE,"p&amp;l_t&amp;D_01_02 (2)"}</definedName>
    <definedName name="iijkjk" localSheetId="4" hidden="1">{"pl_t&amp;d",#N/A,FALSE,"p&amp;l_t&amp;D_01_02 (2)"}</definedName>
    <definedName name="iijkjk" hidden="1">{"pl_t&amp;d",#N/A,FALSE,"p&amp;l_t&amp;D_01_02 (2)"}</definedName>
    <definedName name="j" localSheetId="6" hidden="1">{"pl_t&amp;d",#N/A,FALSE,"p&amp;l_t&amp;D_01_02 (2)"}</definedName>
    <definedName name="j" localSheetId="4" hidden="1">{"pl_t&amp;d",#N/A,FALSE,"p&amp;l_t&amp;D_01_02 (2)"}</definedName>
    <definedName name="j" hidden="1">{"pl_t&amp;d",#N/A,FALSE,"p&amp;l_t&amp;D_01_02 (2)"}</definedName>
    <definedName name="ji" localSheetId="6" hidden="1">{"pl_t&amp;d",#N/A,FALSE,"p&amp;l_t&amp;D_01_02 (2)"}</definedName>
    <definedName name="ji" localSheetId="4" hidden="1">{"pl_t&amp;d",#N/A,FALSE,"p&amp;l_t&amp;D_01_02 (2)"}</definedName>
    <definedName name="ji" hidden="1">{"pl_t&amp;d",#N/A,FALSE,"p&amp;l_t&amp;D_01_02 (2)"}</definedName>
    <definedName name="ju" localSheetId="6" hidden="1">{"pl_t&amp;d",#N/A,FALSE,"p&amp;l_t&amp;D_01_02 (2)"}</definedName>
    <definedName name="ju" localSheetId="4" hidden="1">{"pl_t&amp;d",#N/A,FALSE,"p&amp;l_t&amp;D_01_02 (2)"}</definedName>
    <definedName name="ju" hidden="1">{"pl_t&amp;d",#N/A,FALSE,"p&amp;l_t&amp;D_01_02 (2)"}</definedName>
    <definedName name="juy" localSheetId="6" hidden="1">{"pl_td_01_02",#N/A,FALSE,"p&amp;l_t&amp;D_01_02 (2)"}</definedName>
    <definedName name="juy" localSheetId="4" hidden="1">{"pl_td_01_02",#N/A,FALSE,"p&amp;l_t&amp;D_01_02 (2)"}</definedName>
    <definedName name="juy" hidden="1">{"pl_td_01_02",#N/A,FALSE,"p&amp;l_t&amp;D_01_02 (2)"}</definedName>
    <definedName name="k" localSheetId="6" hidden="1">{"pl_t&amp;d",#N/A,FALSE,"p&amp;l_t&amp;D_01_02 (2)"}</definedName>
    <definedName name="k" localSheetId="4" hidden="1">{"pl_t&amp;d",#N/A,FALSE,"p&amp;l_t&amp;D_01_02 (2)"}</definedName>
    <definedName name="k" hidden="1">{"pl_t&amp;d",#N/A,FALSE,"p&amp;l_t&amp;D_01_02 (2)"}</definedName>
    <definedName name="KAVI" localSheetId="6" hidden="1">{"pl_t&amp;d",#N/A,FALSE,"p&amp;l_t&amp;D_01_02 (2)"}</definedName>
    <definedName name="KAVI" localSheetId="4" hidden="1">{"pl_t&amp;d",#N/A,FALSE,"p&amp;l_t&amp;D_01_02 (2)"}</definedName>
    <definedName name="KAVI" hidden="1">{"pl_t&amp;d",#N/A,FALSE,"p&amp;l_t&amp;D_01_02 (2)"}</definedName>
    <definedName name="ki" localSheetId="6" hidden="1">{"pl_t&amp;d",#N/A,FALSE,"p&amp;l_t&amp;D_01_02 (2)"}</definedName>
    <definedName name="ki" localSheetId="4" hidden="1">{"pl_t&amp;d",#N/A,FALSE,"p&amp;l_t&amp;D_01_02 (2)"}</definedName>
    <definedName name="ki" hidden="1">{"pl_t&amp;d",#N/A,FALSE,"p&amp;l_t&amp;D_01_02 (2)"}</definedName>
    <definedName name="kifl" localSheetId="6" hidden="1">{"pl_t&amp;d",#N/A,FALSE,"p&amp;l_t&amp;D_01_02 (2)"}</definedName>
    <definedName name="kifl" localSheetId="4" hidden="1">{"pl_t&amp;d",#N/A,FALSE,"p&amp;l_t&amp;D_01_02 (2)"}</definedName>
    <definedName name="kifl" localSheetId="2" hidden="1">{"pl_t&amp;d",#N/A,FALSE,"p&amp;l_t&amp;D_01_02 (2)"}</definedName>
    <definedName name="kifl" hidden="1">{"pl_t&amp;d",#N/A,FALSE,"p&amp;l_t&amp;D_01_02 (2)"}</definedName>
    <definedName name="kkk" localSheetId="6" hidden="1">{"pl_t&amp;d",#N/A,FALSE,"p&amp;l_t&amp;D_01_02 (2)"}</definedName>
    <definedName name="kkk" localSheetId="4" hidden="1">{"pl_t&amp;d",#N/A,FALSE,"p&amp;l_t&amp;D_01_02 (2)"}</definedName>
    <definedName name="kkk" hidden="1">{"pl_t&amp;d",#N/A,FALSE,"p&amp;l_t&amp;D_01_02 (2)"}</definedName>
    <definedName name="l" localSheetId="6" hidden="1">{"pl_t&amp;d",#N/A,FALSE,"p&amp;l_t&amp;D_01_02 (2)"}</definedName>
    <definedName name="l" localSheetId="4" hidden="1">{"pl_t&amp;d",#N/A,FALSE,"p&amp;l_t&amp;D_01_02 (2)"}</definedName>
    <definedName name="l" hidden="1">{"pl_t&amp;d",#N/A,FALSE,"p&amp;l_t&amp;D_01_02 (2)"}</definedName>
    <definedName name="LastYear" localSheetId="2">#REF!</definedName>
    <definedName name="LastYear">#REF!</definedName>
    <definedName name="laxman" localSheetId="6" hidden="1">{"pl_t&amp;d",#N/A,FALSE,"p&amp;l_t&amp;D_01_02 (2)"}</definedName>
    <definedName name="laxman" localSheetId="4" hidden="1">{"pl_t&amp;d",#N/A,FALSE,"p&amp;l_t&amp;D_01_02 (2)"}</definedName>
    <definedName name="laxman" hidden="1">{"pl_t&amp;d",#N/A,FALSE,"p&amp;l_t&amp;D_01_02 (2)"}</definedName>
    <definedName name="lkli" localSheetId="6" hidden="1">{"pl_t&amp;d",#N/A,FALSE,"p&amp;l_t&amp;D_01_02 (2)"}</definedName>
    <definedName name="lkli" localSheetId="4" hidden="1">{"pl_t&amp;d",#N/A,FALSE,"p&amp;l_t&amp;D_01_02 (2)"}</definedName>
    <definedName name="lkli" hidden="1">{"pl_t&amp;d",#N/A,FALSE,"p&amp;l_t&amp;D_01_02 (2)"}</definedName>
    <definedName name="lll" localSheetId="6" hidden="1">{"pl_td_01_02",#N/A,FALSE,"p&amp;l_t&amp;D_01_02 (2)"}</definedName>
    <definedName name="lll" localSheetId="4" hidden="1">{"pl_td_01_02",#N/A,FALSE,"p&amp;l_t&amp;D_01_02 (2)"}</definedName>
    <definedName name="lll" hidden="1">{"pl_td_01_02",#N/A,FALSE,"p&amp;l_t&amp;D_01_02 (2)"}</definedName>
    <definedName name="llll" localSheetId="6" hidden="1">{"pl_t&amp;d",#N/A,FALSE,"p&amp;l_t&amp;D_01_02 (2)"}</definedName>
    <definedName name="llll" localSheetId="4" hidden="1">{"pl_t&amp;d",#N/A,FALSE,"p&amp;l_t&amp;D_01_02 (2)"}</definedName>
    <definedName name="llll" hidden="1">{"pl_t&amp;d",#N/A,FALSE,"p&amp;l_t&amp;D_01_02 (2)"}</definedName>
    <definedName name="lopp" localSheetId="6" hidden="1">{"pl_t&amp;d",#N/A,FALSE,"p&amp;l_t&amp;D_01_02 (2)"}</definedName>
    <definedName name="lopp" localSheetId="4" hidden="1">{"pl_t&amp;d",#N/A,FALSE,"p&amp;l_t&amp;D_01_02 (2)"}</definedName>
    <definedName name="lopp" hidden="1">{"pl_t&amp;d",#N/A,FALSE,"p&amp;l_t&amp;D_01_02 (2)"}</definedName>
    <definedName name="lots" localSheetId="6" hidden="1">{"pl_td_01_02",#N/A,FALSE,"p&amp;l_t&amp;D_01_02 (2)"}</definedName>
    <definedName name="lots" localSheetId="4" hidden="1">{"pl_td_01_02",#N/A,FALSE,"p&amp;l_t&amp;D_01_02 (2)"}</definedName>
    <definedName name="lots" hidden="1">{"pl_td_01_02",#N/A,FALSE,"p&amp;l_t&amp;D_01_02 (2)"}</definedName>
    <definedName name="lpi" localSheetId="6" hidden="1">{"pl_t&amp;d",#N/A,FALSE,"p&amp;l_t&amp;D_01_02 (2)"}</definedName>
    <definedName name="lpi" localSheetId="4" hidden="1">{"pl_t&amp;d",#N/A,FALSE,"p&amp;l_t&amp;D_01_02 (2)"}</definedName>
    <definedName name="lpi" hidden="1">{"pl_t&amp;d",#N/A,FALSE,"p&amp;l_t&amp;D_01_02 (2)"}</definedName>
    <definedName name="ltind" localSheetId="2">#REF!</definedName>
    <definedName name="ltind">#REF!</definedName>
    <definedName name="march" localSheetId="6" hidden="1">{"pl_t&amp;d",#N/A,FALSE,"p&amp;l_t&amp;D_01_02 (2)"}</definedName>
    <definedName name="march" localSheetId="4" hidden="1">{"pl_t&amp;d",#N/A,FALSE,"p&amp;l_t&amp;D_01_02 (2)"}</definedName>
    <definedName name="march" localSheetId="2" hidden="1">{"pl_t&amp;d",#N/A,FALSE,"p&amp;l_t&amp;D_01_02 (2)"}</definedName>
    <definedName name="march" hidden="1">{"pl_t&amp;d",#N/A,FALSE,"p&amp;l_t&amp;D_01_02 (2)"}</definedName>
    <definedName name="million">[5]General!$A$6</definedName>
    <definedName name="MM" localSheetId="6" hidden="1">{"pl_t&amp;d",#N/A,FALSE,"p&amp;l_t&amp;D_01_02 (2)"}</definedName>
    <definedName name="MM" localSheetId="4" hidden="1">{"pl_t&amp;d",#N/A,FALSE,"p&amp;l_t&amp;D_01_02 (2)"}</definedName>
    <definedName name="MM" hidden="1">{"pl_t&amp;d",#N/A,FALSE,"p&amp;l_t&amp;D_01_02 (2)"}</definedName>
    <definedName name="mmm" localSheetId="6" hidden="1">{"pl_t&amp;d",#N/A,FALSE,"p&amp;l_t&amp;D_01_02 (2)"}</definedName>
    <definedName name="mmm" localSheetId="4" hidden="1">{"pl_t&amp;d",#N/A,FALSE,"p&amp;l_t&amp;D_01_02 (2)"}</definedName>
    <definedName name="mmm" hidden="1">{"pl_t&amp;d",#N/A,FALSE,"p&amp;l_t&amp;D_01_02 (2)"}</definedName>
    <definedName name="Month" localSheetId="2">#REF!</definedName>
    <definedName name="Month">#REF!</definedName>
    <definedName name="MU" localSheetId="2">#REF!</definedName>
    <definedName name="MU">#REF!</definedName>
    <definedName name="n" localSheetId="6" hidden="1">{"pl_t&amp;d",#N/A,FALSE,"p&amp;l_t&amp;D_01_02 (2)"}</definedName>
    <definedName name="n" localSheetId="4" hidden="1">{"pl_t&amp;d",#N/A,FALSE,"p&amp;l_t&amp;D_01_02 (2)"}</definedName>
    <definedName name="n" hidden="1">{"pl_t&amp;d",#N/A,FALSE,"p&amp;l_t&amp;D_01_02 (2)"}</definedName>
    <definedName name="na" localSheetId="6" hidden="1">{"pl_t&amp;d",#N/A,FALSE,"p&amp;l_t&amp;D_01_02 (2)"}</definedName>
    <definedName name="na" localSheetId="4" hidden="1">{"pl_t&amp;d",#N/A,FALSE,"p&amp;l_t&amp;D_01_02 (2)"}</definedName>
    <definedName name="na" localSheetId="2" hidden="1">{"pl_t&amp;d",#N/A,FALSE,"p&amp;l_t&amp;D_01_02 (2)"}</definedName>
    <definedName name="na" hidden="1">{"pl_t&amp;d",#N/A,FALSE,"p&amp;l_t&amp;D_01_02 (2)"}</definedName>
    <definedName name="no" localSheetId="6" hidden="1">{"pl_t&amp;d",#N/A,FALSE,"p&amp;l_t&amp;D_01_02 (2)"}</definedName>
    <definedName name="no" localSheetId="4" hidden="1">{"pl_t&amp;d",#N/A,FALSE,"p&amp;l_t&amp;D_01_02 (2)"}</definedName>
    <definedName name="no" localSheetId="2" hidden="1">{"pl_t&amp;d",#N/A,FALSE,"p&amp;l_t&amp;D_01_02 (2)"}</definedName>
    <definedName name="no" hidden="1">{"pl_t&amp;d",#N/A,FALSE,"p&amp;l_t&amp;D_01_02 (2)"}</definedName>
    <definedName name="NonDom" localSheetId="2">#REF!</definedName>
    <definedName name="NonDom">#REF!</definedName>
    <definedName name="nonfree" localSheetId="6" hidden="1">{"pl_t&amp;d",#N/A,FALSE,"p&amp;l_t&amp;D_01_02 (2)"}</definedName>
    <definedName name="nonfree" localSheetId="4" hidden="1">{"pl_t&amp;d",#N/A,FALSE,"p&amp;l_t&amp;D_01_02 (2)"}</definedName>
    <definedName name="nonfree" hidden="1">{"pl_t&amp;d",#N/A,FALSE,"p&amp;l_t&amp;D_01_02 (2)"}</definedName>
    <definedName name="northe" localSheetId="6" hidden="1">{"pl_t&amp;d",#N/A,FALSE,"p&amp;l_t&amp;D_01_02 (2)"}</definedName>
    <definedName name="northe" localSheetId="4" hidden="1">{"pl_t&amp;d",#N/A,FALSE,"p&amp;l_t&amp;D_01_02 (2)"}</definedName>
    <definedName name="northe" hidden="1">{"pl_t&amp;d",#N/A,FALSE,"p&amp;l_t&amp;D_01_02 (2)"}</definedName>
    <definedName name="not" localSheetId="6" hidden="1">{"pl_t&amp;d",#N/A,FALSE,"p&amp;l_t&amp;D_01_02 (2)"}</definedName>
    <definedName name="not" localSheetId="4" hidden="1">{"pl_t&amp;d",#N/A,FALSE,"p&amp;l_t&amp;D_01_02 (2)"}</definedName>
    <definedName name="not" localSheetId="2" hidden="1">{"pl_t&amp;d",#N/A,FALSE,"p&amp;l_t&amp;D_01_02 (2)"}</definedName>
    <definedName name="not" hidden="1">{"pl_t&amp;d",#N/A,FALSE,"p&amp;l_t&amp;D_01_02 (2)"}</definedName>
    <definedName name="np" localSheetId="6" hidden="1">{"pl_t&amp;d",#N/A,FALSE,"p&amp;l_t&amp;D_01_02 (2)"}</definedName>
    <definedName name="np" localSheetId="4" hidden="1">{"pl_t&amp;d",#N/A,FALSE,"p&amp;l_t&amp;D_01_02 (2)"}</definedName>
    <definedName name="np" hidden="1">{"pl_t&amp;d",#N/A,FALSE,"p&amp;l_t&amp;D_01_02 (2)"}</definedName>
    <definedName name="npd" localSheetId="6" hidden="1">{"pl_t&amp;d",#N/A,FALSE,"p&amp;l_t&amp;D_01_02 (2)"}</definedName>
    <definedName name="npd" localSheetId="4" hidden="1">{"pl_t&amp;d",#N/A,FALSE,"p&amp;l_t&amp;D_01_02 (2)"}</definedName>
    <definedName name="npd" hidden="1">{"pl_t&amp;d",#N/A,FALSE,"p&amp;l_t&amp;D_01_02 (2)"}</definedName>
    <definedName name="nzb" localSheetId="6" hidden="1">{"pl_t&amp;d",#N/A,FALSE,"p&amp;l_t&amp;D_01_02 (2)"}</definedName>
    <definedName name="nzb" localSheetId="4" hidden="1">{"pl_t&amp;d",#N/A,FALSE,"p&amp;l_t&amp;D_01_02 (2)"}</definedName>
    <definedName name="nzb" hidden="1">{"pl_t&amp;d",#N/A,FALSE,"p&amp;l_t&amp;D_01_02 (2)"}</definedName>
    <definedName name="NZB." localSheetId="6" hidden="1">{"pl_t&amp;d",#N/A,FALSE,"p&amp;l_t&amp;D_01_02 (2)"}</definedName>
    <definedName name="NZB." localSheetId="4" hidden="1">{"pl_t&amp;d",#N/A,FALSE,"p&amp;l_t&amp;D_01_02 (2)"}</definedName>
    <definedName name="NZB." hidden="1">{"pl_t&amp;d",#N/A,FALSE,"p&amp;l_t&amp;D_01_02 (2)"}</definedName>
    <definedName name="o" localSheetId="6" hidden="1">{"pl_t&amp;d",#N/A,FALSE,"p&amp;l_t&amp;D_01_02 (2)"}</definedName>
    <definedName name="o" localSheetId="4" hidden="1">{"pl_t&amp;d",#N/A,FALSE,"p&amp;l_t&amp;D_01_02 (2)"}</definedName>
    <definedName name="o" hidden="1">{"pl_t&amp;d",#N/A,FALSE,"p&amp;l_t&amp;D_01_02 (2)"}</definedName>
    <definedName name="octob" localSheetId="6" hidden="1">{"pl_t&amp;d",#N/A,FALSE,"p&amp;l_t&amp;D_01_02 (2)"}</definedName>
    <definedName name="octob" localSheetId="4" hidden="1">{"pl_t&amp;d",#N/A,FALSE,"p&amp;l_t&amp;D_01_02 (2)"}</definedName>
    <definedName name="octob" hidden="1">{"pl_t&amp;d",#N/A,FALSE,"p&amp;l_t&amp;D_01_02 (2)"}</definedName>
    <definedName name="October" localSheetId="6" hidden="1">{"pl_t&amp;d",#N/A,FALSE,"p&amp;l_t&amp;D_01_02 (2)"}</definedName>
    <definedName name="October" localSheetId="4" hidden="1">{"pl_t&amp;d",#N/A,FALSE,"p&amp;l_t&amp;D_01_02 (2)"}</definedName>
    <definedName name="October" hidden="1">{"pl_t&amp;d",#N/A,FALSE,"p&amp;l_t&amp;D_01_02 (2)"}</definedName>
    <definedName name="p" localSheetId="6" hidden="1">{"pl_t&amp;d",#N/A,FALSE,"p&amp;l_t&amp;D_01_02 (2)"}</definedName>
    <definedName name="p" localSheetId="4" hidden="1">{"pl_t&amp;d",#N/A,FALSE,"p&amp;l_t&amp;D_01_02 (2)"}</definedName>
    <definedName name="p" hidden="1">{"pl_t&amp;d",#N/A,FALSE,"p&amp;l_t&amp;D_01_02 (2)"}</definedName>
    <definedName name="PCost" localSheetId="2">#REF!</definedName>
    <definedName name="PCost">#REF!</definedName>
    <definedName name="PF" localSheetId="6" hidden="1">{"pl_t&amp;d",#N/A,FALSE,"p&amp;l_t&amp;D_01_02 (2)"}</definedName>
    <definedName name="PF" localSheetId="4" hidden="1">{"pl_t&amp;d",#N/A,FALSE,"p&amp;l_t&amp;D_01_02 (2)"}</definedName>
    <definedName name="PF" hidden="1">{"pl_t&amp;d",#N/A,FALSE,"p&amp;l_t&amp;D_01_02 (2)"}</definedName>
    <definedName name="physical" localSheetId="6" hidden="1">{"pl_td_01_02",#N/A,FALSE,"p&amp;l_t&amp;D_01_02 (2)"}</definedName>
    <definedName name="physical" localSheetId="4" hidden="1">{"pl_td_01_02",#N/A,FALSE,"p&amp;l_t&amp;D_01_02 (2)"}</definedName>
    <definedName name="physical" hidden="1">{"pl_td_01_02",#N/A,FALSE,"p&amp;l_t&amp;D_01_02 (2)"}</definedName>
    <definedName name="PreparedBy">[3]cover1!$A$30</definedName>
    <definedName name="preparedbyTransformer">[3]cover1!$A$31</definedName>
    <definedName name="pri" localSheetId="6" hidden="1">{"pl_t&amp;d",#N/A,FALSE,"p&amp;l_t&amp;D_01_02 (2)"}</definedName>
    <definedName name="pri" localSheetId="4" hidden="1">{"pl_t&amp;d",#N/A,FALSE,"p&amp;l_t&amp;D_01_02 (2)"}</definedName>
    <definedName name="pri" hidden="1">{"pl_t&amp;d",#N/A,FALSE,"p&amp;l_t&amp;D_01_02 (2)"}</definedName>
    <definedName name="_xlnm.Print_Area" localSheetId="4">'Interest and finance charges '!$C$2:$D$33</definedName>
    <definedName name="_xlnm.Print_Area" localSheetId="2">'RRB (R) (2)'!$B$3:$E$23</definedName>
    <definedName name="proforma" localSheetId="6" hidden="1">{"pl_t&amp;d",#N/A,FALSE,"p&amp;l_t&amp;D_01_02 (2)"}</definedName>
    <definedName name="proforma" localSheetId="4" hidden="1">{"pl_t&amp;d",#N/A,FALSE,"p&amp;l_t&amp;D_01_02 (2)"}</definedName>
    <definedName name="proforma" hidden="1">{"pl_t&amp;d",#N/A,FALSE,"p&amp;l_t&amp;D_01_02 (2)"}</definedName>
    <definedName name="q" localSheetId="6" hidden="1">{"pl_t&amp;d",#N/A,FALSE,"p&amp;l_t&amp;D_01_02 (2)"}</definedName>
    <definedName name="q" localSheetId="4" hidden="1">{"pl_t&amp;d",#N/A,FALSE,"p&amp;l_t&amp;D_01_02 (2)"}</definedName>
    <definedName name="q" hidden="1">{"pl_t&amp;d",#N/A,FALSE,"p&amp;l_t&amp;D_01_02 (2)"}</definedName>
    <definedName name="qw" localSheetId="6" hidden="1">{"pl_t&amp;d",#N/A,FALSE,"p&amp;l_t&amp;D_01_02 (2)"}</definedName>
    <definedName name="qw" localSheetId="4" hidden="1">{"pl_t&amp;d",#N/A,FALSE,"p&amp;l_t&amp;D_01_02 (2)"}</definedName>
    <definedName name="qw" hidden="1">{"pl_t&amp;d",#N/A,FALSE,"p&amp;l_t&amp;D_01_02 (2)"}</definedName>
    <definedName name="raa" localSheetId="6" hidden="1">{"pl_td_01_02",#N/A,FALSE,"p&amp;l_t&amp;D_01_02 (2)"}</definedName>
    <definedName name="raa" localSheetId="4" hidden="1">{"pl_td_01_02",#N/A,FALSE,"p&amp;l_t&amp;D_01_02 (2)"}</definedName>
    <definedName name="raa" localSheetId="2" hidden="1">{"pl_td_01_02",#N/A,FALSE,"p&amp;l_t&amp;D_01_02 (2)"}</definedName>
    <definedName name="raa" hidden="1">{"pl_td_01_02",#N/A,FALSE,"p&amp;l_t&amp;D_01_02 (2)"}</definedName>
    <definedName name="raaa" localSheetId="6" hidden="1">{"pl_td_01_02",#N/A,FALSE,"p&amp;l_t&amp;D_01_02 (2)"}</definedName>
    <definedName name="raaa" localSheetId="4" hidden="1">{"pl_td_01_02",#N/A,FALSE,"p&amp;l_t&amp;D_01_02 (2)"}</definedName>
    <definedName name="raaa" hidden="1">{"pl_td_01_02",#N/A,FALSE,"p&amp;l_t&amp;D_01_02 (2)"}</definedName>
    <definedName name="raj" localSheetId="6" hidden="1">{"pl_t&amp;d",#N/A,FALSE,"p&amp;l_t&amp;D_01_02 (2)"}</definedName>
    <definedName name="raj" localSheetId="4" hidden="1">{"pl_t&amp;d",#N/A,FALSE,"p&amp;l_t&amp;D_01_02 (2)"}</definedName>
    <definedName name="raj" localSheetId="2" hidden="1">{"pl_t&amp;d",#N/A,FALSE,"p&amp;l_t&amp;D_01_02 (2)"}</definedName>
    <definedName name="raj" hidden="1">{"pl_t&amp;d",#N/A,FALSE,"p&amp;l_t&amp;D_01_02 (2)"}</definedName>
    <definedName name="Raja" localSheetId="6" hidden="1">{"pl_t&amp;d",#N/A,FALSE,"p&amp;l_t&amp;D_01_02 (2)"}</definedName>
    <definedName name="Raja" localSheetId="4" hidden="1">{"pl_t&amp;d",#N/A,FALSE,"p&amp;l_t&amp;D_01_02 (2)"}</definedName>
    <definedName name="Raja" hidden="1">{"pl_t&amp;d",#N/A,FALSE,"p&amp;l_t&amp;D_01_02 (2)"}</definedName>
    <definedName name="raju" localSheetId="6" hidden="1">{"pl_t&amp;d",#N/A,FALSE,"p&amp;l_t&amp;D_01_02 (2)"}</definedName>
    <definedName name="raju" localSheetId="4" hidden="1">{"pl_t&amp;d",#N/A,FALSE,"p&amp;l_t&amp;D_01_02 (2)"}</definedName>
    <definedName name="raju" localSheetId="2" hidden="1">{"pl_t&amp;d",#N/A,FALSE,"p&amp;l_t&amp;D_01_02 (2)"}</definedName>
    <definedName name="raju" hidden="1">{"pl_t&amp;d",#N/A,FALSE,"p&amp;l_t&amp;D_01_02 (2)"}</definedName>
    <definedName name="Range1" localSheetId="2">#REF!</definedName>
    <definedName name="Range1">#REF!</definedName>
    <definedName name="Range2" localSheetId="2">#REF!</definedName>
    <definedName name="Range2">#REF!</definedName>
    <definedName name="revised" localSheetId="6" hidden="1">{"pl_t&amp;d",#N/A,FALSE,"p&amp;l_t&amp;D_01_02 (2)"}</definedName>
    <definedName name="revised" localSheetId="4" hidden="1">{"pl_t&amp;d",#N/A,FALSE,"p&amp;l_t&amp;D_01_02 (2)"}</definedName>
    <definedName name="revised" hidden="1">{"pl_t&amp;d",#N/A,FALSE,"p&amp;l_t&amp;D_01_02 (2)"}</definedName>
    <definedName name="rsv" localSheetId="6" hidden="1">{"pl_td_01_02",#N/A,FALSE,"p&amp;l_t&amp;D_01_02 (2)"}</definedName>
    <definedName name="rsv" localSheetId="4" hidden="1">{"pl_td_01_02",#N/A,FALSE,"p&amp;l_t&amp;D_01_02 (2)"}</definedName>
    <definedName name="rsv" localSheetId="2" hidden="1">{"pl_td_01_02",#N/A,FALSE,"p&amp;l_t&amp;D_01_02 (2)"}</definedName>
    <definedName name="rsv" hidden="1">{"pl_td_01_02",#N/A,FALSE,"p&amp;l_t&amp;D_01_02 (2)"}</definedName>
    <definedName name="s" localSheetId="6" hidden="1">{"pl_t&amp;d",#N/A,FALSE,"p&amp;l_t&amp;D_01_02 (2)"}</definedName>
    <definedName name="s" localSheetId="4" hidden="1">{"pl_t&amp;d",#N/A,FALSE,"p&amp;l_t&amp;D_01_02 (2)"}</definedName>
    <definedName name="s" localSheetId="2" hidden="1">{"pl_t&amp;d",#N/A,FALSE,"p&amp;l_t&amp;D_01_02 (2)"}</definedName>
    <definedName name="s" hidden="1">{"pl_t&amp;d",#N/A,FALSE,"p&amp;l_t&amp;D_01_02 (2)"}</definedName>
    <definedName name="s_fb" localSheetId="2">#REF!</definedName>
    <definedName name="s_fb">#REF!</definedName>
    <definedName name="s_fbi" localSheetId="2">#REF!</definedName>
    <definedName name="s_fbi">#REF!</definedName>
    <definedName name="sale" localSheetId="6" hidden="1">{"pl_t&amp;d",#N/A,FALSE,"p&amp;l_t&amp;D_01_02 (2)"}</definedName>
    <definedName name="sale" localSheetId="4" hidden="1">{"pl_t&amp;d",#N/A,FALSE,"p&amp;l_t&amp;D_01_02 (2)"}</definedName>
    <definedName name="sale" localSheetId="2" hidden="1">{"pl_t&amp;d",#N/A,FALSE,"p&amp;l_t&amp;D_01_02 (2)"}</definedName>
    <definedName name="sale" hidden="1">{"pl_t&amp;d",#N/A,FALSE,"p&amp;l_t&amp;D_01_02 (2)"}</definedName>
    <definedName name="sales" localSheetId="6" hidden="1">{"pl_t&amp;d",#N/A,FALSE,"p&amp;l_t&amp;D_01_02 (2)"}</definedName>
    <definedName name="sales" localSheetId="4" hidden="1">{"pl_t&amp;d",#N/A,FALSE,"p&amp;l_t&amp;D_01_02 (2)"}</definedName>
    <definedName name="sales" localSheetId="2" hidden="1">{"pl_t&amp;d",#N/A,FALSE,"p&amp;l_t&amp;D_01_02 (2)"}</definedName>
    <definedName name="sales" hidden="1">{"pl_t&amp;d",#N/A,FALSE,"p&amp;l_t&amp;D_01_02 (2)"}</definedName>
    <definedName name="sales2" localSheetId="6" hidden="1">{"pl_t&amp;d",#N/A,FALSE,"p&amp;l_t&amp;D_01_02 (2)"}</definedName>
    <definedName name="sales2" localSheetId="4" hidden="1">{"pl_t&amp;d",#N/A,FALSE,"p&amp;l_t&amp;D_01_02 (2)"}</definedName>
    <definedName name="sales2" localSheetId="2" hidden="1">{"pl_t&amp;d",#N/A,FALSE,"p&amp;l_t&amp;D_01_02 (2)"}</definedName>
    <definedName name="sales2" hidden="1">{"pl_t&amp;d",#N/A,FALSE,"p&amp;l_t&amp;D_01_02 (2)"}</definedName>
    <definedName name="SALES3" localSheetId="6" hidden="1">{"pl_t&amp;d",#N/A,FALSE,"p&amp;l_t&amp;D_01_02 (2)"}</definedName>
    <definedName name="SALES3" localSheetId="4" hidden="1">{"pl_t&amp;d",#N/A,FALSE,"p&amp;l_t&amp;D_01_02 (2)"}</definedName>
    <definedName name="SALES3" localSheetId="2" hidden="1">{"pl_t&amp;d",#N/A,FALSE,"p&amp;l_t&amp;D_01_02 (2)"}</definedName>
    <definedName name="SALES3" hidden="1">{"pl_t&amp;d",#N/A,FALSE,"p&amp;l_t&amp;D_01_02 (2)"}</definedName>
    <definedName name="Salesconfl" localSheetId="6" hidden="1">{"pl_t&amp;d",#N/A,FALSE,"p&amp;l_t&amp;D_01_02 (2)"}</definedName>
    <definedName name="Salesconfl" localSheetId="4" hidden="1">{"pl_t&amp;d",#N/A,FALSE,"p&amp;l_t&amp;D_01_02 (2)"}</definedName>
    <definedName name="Salesconfl" localSheetId="2" hidden="1">{"pl_t&amp;d",#N/A,FALSE,"p&amp;l_t&amp;D_01_02 (2)"}</definedName>
    <definedName name="Salesconfl" hidden="1">{"pl_t&amp;d",#N/A,FALSE,"p&amp;l_t&amp;D_01_02 (2)"}</definedName>
    <definedName name="Salesconflict" localSheetId="6" hidden="1">{"pl_t&amp;d",#N/A,FALSE,"p&amp;l_t&amp;D_01_02 (2)"}</definedName>
    <definedName name="Salesconflict" localSheetId="4" hidden="1">{"pl_t&amp;d",#N/A,FALSE,"p&amp;l_t&amp;D_01_02 (2)"}</definedName>
    <definedName name="Salesconflict" localSheetId="2" hidden="1">{"pl_t&amp;d",#N/A,FALSE,"p&amp;l_t&amp;D_01_02 (2)"}</definedName>
    <definedName name="Salesconflict" hidden="1">{"pl_t&amp;d",#N/A,FALSE,"p&amp;l_t&amp;D_01_02 (2)"}</definedName>
    <definedName name="sd" localSheetId="6" hidden="1">{"pl_t&amp;d",#N/A,FALSE,"p&amp;l_t&amp;D_01_02 (2)"}</definedName>
    <definedName name="sd" localSheetId="4" hidden="1">{"pl_t&amp;d",#N/A,FALSE,"p&amp;l_t&amp;D_01_02 (2)"}</definedName>
    <definedName name="sd" hidden="1">{"pl_t&amp;d",#N/A,FALSE,"p&amp;l_t&amp;D_01_02 (2)"}</definedName>
    <definedName name="sdds" localSheetId="6" hidden="1">{"pl_t&amp;d",#N/A,FALSE,"p&amp;l_t&amp;D_01_02 (2)"}</definedName>
    <definedName name="sdds" localSheetId="4" hidden="1">{"pl_t&amp;d",#N/A,FALSE,"p&amp;l_t&amp;D_01_02 (2)"}</definedName>
    <definedName name="sdds" hidden="1">{"pl_t&amp;d",#N/A,FALSE,"p&amp;l_t&amp;D_01_02 (2)"}</definedName>
    <definedName name="section.SheduleFB" localSheetId="2">#REF!</definedName>
    <definedName name="section.SheduleFB">#REF!</definedName>
    <definedName name="section.SheduleFBI" localSheetId="2">#REF!</definedName>
    <definedName name="section.SheduleFBI">#REF!</definedName>
    <definedName name="SEctionCode">[4]Challan!$IV$847:$IV$860</definedName>
    <definedName name="sept" localSheetId="6" hidden="1">{"pl_t&amp;d",#N/A,FALSE,"p&amp;l_t&amp;D_01_02 (2)"}</definedName>
    <definedName name="sept" localSheetId="4" hidden="1">{"pl_t&amp;d",#N/A,FALSE,"p&amp;l_t&amp;D_01_02 (2)"}</definedName>
    <definedName name="sept" hidden="1">{"pl_t&amp;d",#N/A,FALSE,"p&amp;l_t&amp;D_01_02 (2)"}</definedName>
    <definedName name="sfs" localSheetId="6" hidden="1">{"pl_t&amp;d",#N/A,FALSE,"p&amp;l_t&amp;D_01_02 (2)"}</definedName>
    <definedName name="sfs" localSheetId="4" hidden="1">{"pl_t&amp;d",#N/A,FALSE,"p&amp;l_t&amp;D_01_02 (2)"}</definedName>
    <definedName name="sfs" hidden="1">{"pl_t&amp;d",#N/A,FALSE,"p&amp;l_t&amp;D_01_02 (2)"}</definedName>
    <definedName name="sheet" localSheetId="6" hidden="1">{"pl_t&amp;d",#N/A,FALSE,"p&amp;l_t&amp;D_01_02 (2)"}</definedName>
    <definedName name="sheet" localSheetId="4" hidden="1">{"pl_t&amp;d",#N/A,FALSE,"p&amp;l_t&amp;D_01_02 (2)"}</definedName>
    <definedName name="sheet" localSheetId="2" hidden="1">{"pl_t&amp;d",#N/A,FALSE,"p&amp;l_t&amp;D_01_02 (2)"}</definedName>
    <definedName name="sheet" hidden="1">{"pl_t&amp;d",#N/A,FALSE,"p&amp;l_t&amp;D_01_02 (2)"}</definedName>
    <definedName name="sheet22.AccountType">'[7]PART C'!$J$46:$J$47</definedName>
    <definedName name="sheet3" localSheetId="6" hidden="1">{"pl_t&amp;d",#N/A,FALSE,"p&amp;l_t&amp;D_01_02 (2)"}</definedName>
    <definedName name="sheet3" localSheetId="4" hidden="1">{"pl_t&amp;d",#N/A,FALSE,"p&amp;l_t&amp;D_01_02 (2)"}</definedName>
    <definedName name="sheet3" localSheetId="2" hidden="1">{"pl_t&amp;d",#N/A,FALSE,"p&amp;l_t&amp;D_01_02 (2)"}</definedName>
    <definedName name="sheet3" hidden="1">{"pl_t&amp;d",#N/A,FALSE,"p&amp;l_t&amp;D_01_02 (2)"}</definedName>
    <definedName name="ss" localSheetId="6" hidden="1">{"pl_t&amp;d",#N/A,FALSE,"p&amp;l_t&amp;D_01_02 (2)"}</definedName>
    <definedName name="ss" localSheetId="4" hidden="1">{"pl_t&amp;d",#N/A,FALSE,"p&amp;l_t&amp;D_01_02 (2)"}</definedName>
    <definedName name="ss" localSheetId="2" hidden="1">{"pl_t&amp;d",#N/A,FALSE,"p&amp;l_t&amp;D_01_02 (2)"}</definedName>
    <definedName name="ss" hidden="1">{"pl_t&amp;d",#N/A,FALSE,"p&amp;l_t&amp;D_01_02 (2)"}</definedName>
    <definedName name="ssasa" localSheetId="6" hidden="1">{"pl_t&amp;d",#N/A,FALSE,"p&amp;l_t&amp;D_01_02 (2)"}</definedName>
    <definedName name="ssasa" localSheetId="4" hidden="1">{"pl_t&amp;d",#N/A,FALSE,"p&amp;l_t&amp;D_01_02 (2)"}</definedName>
    <definedName name="ssasa" hidden="1">{"pl_t&amp;d",#N/A,FALSE,"p&amp;l_t&amp;D_01_02 (2)"}</definedName>
    <definedName name="sss" localSheetId="6" hidden="1">{"pl_t&amp;d",#N/A,FALSE,"p&amp;l_t&amp;D_01_02 (2)"}</definedName>
    <definedName name="sss" localSheetId="4" hidden="1">{"pl_t&amp;d",#N/A,FALSE,"p&amp;l_t&amp;D_01_02 (2)"}</definedName>
    <definedName name="sss" localSheetId="2" hidden="1">{"pl_t&amp;d",#N/A,FALSE,"p&amp;l_t&amp;D_01_02 (2)"}</definedName>
    <definedName name="sss" hidden="1">{"pl_t&amp;d",#N/A,FALSE,"p&amp;l_t&amp;D_01_02 (2)"}</definedName>
    <definedName name="states">'[8]Part A General'!$F$3:$F$38</definedName>
    <definedName name="STRUCK" localSheetId="6" hidden="1">{"pl_t&amp;d",#N/A,FALSE,"p&amp;l_t&amp;D_01_02 (2)"}</definedName>
    <definedName name="STRUCK" localSheetId="4" hidden="1">{"pl_t&amp;d",#N/A,FALSE,"p&amp;l_t&amp;D_01_02 (2)"}</definedName>
    <definedName name="STRUCK" hidden="1">{"pl_t&amp;d",#N/A,FALSE,"p&amp;l_t&amp;D_01_02 (2)"}</definedName>
    <definedName name="svs" localSheetId="6" hidden="1">{"pl_t&amp;d",#N/A,FALSE,"p&amp;l_t&amp;D_01_02 (2)"}</definedName>
    <definedName name="svs" localSheetId="4" hidden="1">{"pl_t&amp;d",#N/A,FALSE,"p&amp;l_t&amp;D_01_02 (2)"}</definedName>
    <definedName name="svs" hidden="1">{"pl_t&amp;d",#N/A,FALSE,"p&amp;l_t&amp;D_01_02 (2)"}</definedName>
    <definedName name="sx" localSheetId="6" hidden="1">{"pl_t&amp;d",#N/A,FALSE,"p&amp;l_t&amp;D_01_02 (2)"}</definedName>
    <definedName name="sx" localSheetId="4" hidden="1">{"pl_t&amp;d",#N/A,FALSE,"p&amp;l_t&amp;D_01_02 (2)"}</definedName>
    <definedName name="sx" hidden="1">{"pl_t&amp;d",#N/A,FALSE,"p&amp;l_t&amp;D_01_02 (2)"}</definedName>
    <definedName name="t" localSheetId="6" hidden="1">{"pl_t&amp;d",#N/A,FALSE,"p&amp;l_t&amp;D_01_02 (2)"}</definedName>
    <definedName name="t" localSheetId="4" hidden="1">{"pl_t&amp;d",#N/A,FALSE,"p&amp;l_t&amp;D_01_02 (2)"}</definedName>
    <definedName name="t" hidden="1">{"pl_t&amp;d",#N/A,FALSE,"p&amp;l_t&amp;D_01_02 (2)"}</definedName>
    <definedName name="TEMP" localSheetId="6" hidden="1">{"pl_t&amp;d",#N/A,FALSE,"p&amp;l_t&amp;D_01_02 (2)"}</definedName>
    <definedName name="TEMP" localSheetId="4" hidden="1">{"pl_t&amp;d",#N/A,FALSE,"p&amp;l_t&amp;D_01_02 (2)"}</definedName>
    <definedName name="TEMP" hidden="1">{"pl_t&amp;d",#N/A,FALSE,"p&amp;l_t&amp;D_01_02 (2)"}</definedName>
    <definedName name="thousand">[5]General!$A$4</definedName>
    <definedName name="TTT" localSheetId="6" hidden="1">{"pl_t&amp;d",#N/A,FALSE,"p&amp;l_t&amp;D_01_02 (2)"}</definedName>
    <definedName name="TTT" localSheetId="4" hidden="1">{"pl_t&amp;d",#N/A,FALSE,"p&amp;l_t&amp;D_01_02 (2)"}</definedName>
    <definedName name="TTT" localSheetId="2" hidden="1">{"pl_t&amp;d",#N/A,FALSE,"p&amp;l_t&amp;D_01_02 (2)"}</definedName>
    <definedName name="TTT" hidden="1">{"pl_t&amp;d",#N/A,FALSE,"p&amp;l_t&amp;D_01_02 (2)"}</definedName>
    <definedName name="tytytyy" localSheetId="6" hidden="1">{"pl_td_01_02",#N/A,FALSE,"p&amp;l_t&amp;D_01_02 (2)"}</definedName>
    <definedName name="tytytyy" localSheetId="4" hidden="1">{"pl_td_01_02",#N/A,FALSE,"p&amp;l_t&amp;D_01_02 (2)"}</definedName>
    <definedName name="tytytyy" hidden="1">{"pl_td_01_02",#N/A,FALSE,"p&amp;l_t&amp;D_01_02 (2)"}</definedName>
    <definedName name="uuu" localSheetId="6" hidden="1">{"pl_t&amp;d",#N/A,FALSE,"p&amp;l_t&amp;D_01_02 (2)"}</definedName>
    <definedName name="uuu" localSheetId="4" hidden="1">{"pl_t&amp;d",#N/A,FALSE,"p&amp;l_t&amp;D_01_02 (2)"}</definedName>
    <definedName name="uuu" hidden="1">{"pl_t&amp;d",#N/A,FALSE,"p&amp;l_t&amp;D_01_02 (2)"}</definedName>
    <definedName name="w" localSheetId="6" hidden="1">{"pl_t&amp;d",#N/A,FALSE,"p&amp;l_t&amp;D_01_02 (2)"}</definedName>
    <definedName name="w" localSheetId="4" hidden="1">{"pl_t&amp;d",#N/A,FALSE,"p&amp;l_t&amp;D_01_02 (2)"}</definedName>
    <definedName name="w" hidden="1">{"pl_t&amp;d",#N/A,FALSE,"p&amp;l_t&amp;D_01_02 (2)"}</definedName>
    <definedName name="wdsd" localSheetId="6" hidden="1">{"pl_t&amp;d",#N/A,FALSE,"p&amp;l_t&amp;D_01_02 (2)"}</definedName>
    <definedName name="wdsd" localSheetId="4" hidden="1">{"pl_t&amp;d",#N/A,FALSE,"p&amp;l_t&amp;D_01_02 (2)"}</definedName>
    <definedName name="wdsd" localSheetId="2" hidden="1">{"pl_t&amp;d",#N/A,FALSE,"p&amp;l_t&amp;D_01_02 (2)"}</definedName>
    <definedName name="wdsd" hidden="1">{"pl_t&amp;d",#N/A,FALSE,"p&amp;l_t&amp;D_01_02 (2)"}</definedName>
    <definedName name="wq" localSheetId="6" hidden="1">{"pl_t&amp;d",#N/A,FALSE,"p&amp;l_t&amp;D_01_02 (2)"}</definedName>
    <definedName name="wq" localSheetId="4" hidden="1">{"pl_t&amp;d",#N/A,FALSE,"p&amp;l_t&amp;D_01_02 (2)"}</definedName>
    <definedName name="wq" hidden="1">{"pl_t&amp;d",#N/A,FALSE,"p&amp;l_t&amp;D_01_02 (2)"}</definedName>
    <definedName name="wqetydwd" localSheetId="6" hidden="1">{"pl_t&amp;d",#N/A,FALSE,"p&amp;l_t&amp;D_01_02 (2)"}</definedName>
    <definedName name="wqetydwd" localSheetId="4" hidden="1">{"pl_t&amp;d",#N/A,FALSE,"p&amp;l_t&amp;D_01_02 (2)"}</definedName>
    <definedName name="wqetydwd" localSheetId="2" hidden="1">{"pl_t&amp;d",#N/A,FALSE,"p&amp;l_t&amp;D_01_02 (2)"}</definedName>
    <definedName name="wqetydwd" hidden="1">{"pl_t&amp;d",#N/A,FALSE,"p&amp;l_t&amp;D_01_02 (2)"}</definedName>
    <definedName name="wqsxd" localSheetId="6" hidden="1">{"pl_t&amp;d",#N/A,FALSE,"p&amp;l_t&amp;D_01_02 (2)"}</definedName>
    <definedName name="wqsxd" localSheetId="4" hidden="1">{"pl_t&amp;d",#N/A,FALSE,"p&amp;l_t&amp;D_01_02 (2)"}</definedName>
    <definedName name="wqsxd" localSheetId="2" hidden="1">{"pl_t&amp;d",#N/A,FALSE,"p&amp;l_t&amp;D_01_02 (2)"}</definedName>
    <definedName name="wqsxd" hidden="1">{"pl_t&amp;d",#N/A,FALSE,"p&amp;l_t&amp;D_01_02 (2)"}</definedName>
    <definedName name="wqwq" localSheetId="6" hidden="1">{"pl_t&amp;d",#N/A,FALSE,"p&amp;l_t&amp;D_01_02 (2)"}</definedName>
    <definedName name="wqwq" localSheetId="4" hidden="1">{"pl_t&amp;d",#N/A,FALSE,"p&amp;l_t&amp;D_01_02 (2)"}</definedName>
    <definedName name="wqwq" localSheetId="2" hidden="1">{"pl_t&amp;d",#N/A,FALSE,"p&amp;l_t&amp;D_01_02 (2)"}</definedName>
    <definedName name="wqwq" hidden="1">{"pl_t&amp;d",#N/A,FALSE,"p&amp;l_t&amp;D_01_02 (2)"}</definedName>
    <definedName name="wqyqu" localSheetId="6" hidden="1">{"pl_t&amp;d",#N/A,FALSE,"p&amp;l_t&amp;D_01_02 (2)"}</definedName>
    <definedName name="wqyqu" localSheetId="4" hidden="1">{"pl_t&amp;d",#N/A,FALSE,"p&amp;l_t&amp;D_01_02 (2)"}</definedName>
    <definedName name="wqyqu" localSheetId="2" hidden="1">{"pl_t&amp;d",#N/A,FALSE,"p&amp;l_t&amp;D_01_02 (2)"}</definedName>
    <definedName name="wqyqu" hidden="1">{"pl_t&amp;d",#N/A,FALSE,"p&amp;l_t&amp;D_01_02 (2)"}</definedName>
    <definedName name="wrn.ARR._.Forms.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4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" hidden="1">{#N/A,#N/A,FALSE,"2000-01 Form 1.3a";#N/A,#N/A,FALSE,"H1 2001-02 Form 1.3a";#N/A,#N/A,FALSE,"H2 2001-02 Form 1.3a";#N/A,#N/A,FALSE,"2001-02 Form 1.3a";#N/A,#N/A,FALSE,"2002-03 Form 1.3a"}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6" hidden="1">{#N/A,#N/A,FALSE,"1.1";#N/A,#N/A,FALSE,"1.3";#N/A,#N/A,FALSE,"SOD";#N/A,#N/A,FALSE,"1.4";#N/A,#N/A,FALSE,"Int recon";#N/A,#N/A,FALSE,"Sales_Rev";#N/A,#N/A,FALSE,"Summary"}</definedName>
    <definedName name="wrn.ARR04." localSheetId="4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6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4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6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4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localSheetId="6" hidden="1">{"pl_t&amp;d",#N/A,FALSE,"p&amp;l_t&amp;D_01_02 (2)"}</definedName>
    <definedName name="wrn.pl." localSheetId="4" hidden="1">{"pl_t&amp;d",#N/A,FALSE,"p&amp;l_t&amp;D_01_02 (2)"}</definedName>
    <definedName name="wrn.pl." localSheetId="2" hidden="1">{"pl_t&amp;d",#N/A,FALSE,"p&amp;l_t&amp;D_01_02 (2)"}</definedName>
    <definedName name="wrn.pl." hidden="1">{"pl_t&amp;d",#N/A,FALSE,"p&amp;l_t&amp;D_01_02 (2)"}</definedName>
    <definedName name="wrn.pl_td." localSheetId="6" hidden="1">{"pl_td_01_02",#N/A,FALSE,"p&amp;l_t&amp;D_01_02 (2)"}</definedName>
    <definedName name="wrn.pl_td." localSheetId="4" hidden="1">{"pl_td_01_02",#N/A,FALSE,"p&amp;l_t&amp;D_01_02 (2)"}</definedName>
    <definedName name="wrn.pl_td." localSheetId="2" hidden="1">{"pl_td_01_02",#N/A,FALSE,"p&amp;l_t&amp;D_01_02 (2)"}</definedName>
    <definedName name="wrn.pl_td." hidden="1">{"pl_td_01_02",#N/A,FALSE,"p&amp;l_t&amp;D_01_02 (2)"}</definedName>
    <definedName name="wrn.PP." localSheetId="6" hidden="1">{#N/A,#N/A,FALSE,"2002-03 Form 1.3a";#N/A,#N/A,FALSE,"2003-04 Form 1.3a";#N/A,#N/A,FALSE,"Avai- CY";#N/A,#N/A,FALSE,"Avai- EY";#N/A,#N/A,FALSE,"Demand vs Availability"}</definedName>
    <definedName name="wrn.PP." localSheetId="4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6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4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x" localSheetId="6" hidden="1">{"pl_t&amp;d",#N/A,FALSE,"p&amp;l_t&amp;D_01_02 (2)"}</definedName>
    <definedName name="x" localSheetId="4" hidden="1">{"pl_t&amp;d",#N/A,FALSE,"p&amp;l_t&amp;D_01_02 (2)"}</definedName>
    <definedName name="x" localSheetId="2" hidden="1">{"pl_t&amp;d",#N/A,FALSE,"p&amp;l_t&amp;D_01_02 (2)"}</definedName>
    <definedName name="x" hidden="1">{"pl_t&amp;d",#N/A,FALSE,"p&amp;l_t&amp;D_01_02 (2)"}</definedName>
    <definedName name="x_dataentry" localSheetId="2">[9]Instructions!#REF!</definedName>
    <definedName name="x_dataentry">[9]Instructions!#REF!</definedName>
    <definedName name="xx" localSheetId="6" hidden="1">{"pl_t&amp;d",#N/A,FALSE,"p&amp;l_t&amp;D_01_02 (2)"}</definedName>
    <definedName name="xx" localSheetId="4" hidden="1">{"pl_t&amp;d",#N/A,FALSE,"p&amp;l_t&amp;D_01_02 (2)"}</definedName>
    <definedName name="xx" localSheetId="2" hidden="1">{"pl_t&amp;d",#N/A,FALSE,"p&amp;l_t&amp;D_01_02 (2)"}</definedName>
    <definedName name="xx" hidden="1">{"pl_t&amp;d",#N/A,FALSE,"p&amp;l_t&amp;D_01_02 (2)"}</definedName>
    <definedName name="xxc" localSheetId="6" hidden="1">{"pl_t&amp;d",#N/A,FALSE,"p&amp;l_t&amp;D_01_02 (2)"}</definedName>
    <definedName name="xxc" localSheetId="4" hidden="1">{"pl_t&amp;d",#N/A,FALSE,"p&amp;l_t&amp;D_01_02 (2)"}</definedName>
    <definedName name="xxc" localSheetId="2" hidden="1">{"pl_t&amp;d",#N/A,FALSE,"p&amp;l_t&amp;D_01_02 (2)"}</definedName>
    <definedName name="xxc" hidden="1">{"pl_t&amp;d",#N/A,FALSE,"p&amp;l_t&amp;D_01_02 (2)"}</definedName>
    <definedName name="xxx" localSheetId="6" hidden="1">{"pl_t&amp;d",#N/A,FALSE,"p&amp;l_t&amp;D_01_02 (2)"}</definedName>
    <definedName name="xxx" localSheetId="4" hidden="1">{"pl_t&amp;d",#N/A,FALSE,"p&amp;l_t&amp;D_01_02 (2)"}</definedName>
    <definedName name="xxx" localSheetId="2" hidden="1">{"pl_t&amp;d",#N/A,FALSE,"p&amp;l_t&amp;D_01_02 (2)"}</definedName>
    <definedName name="xxx" hidden="1">{"pl_t&amp;d",#N/A,FALSE,"p&amp;l_t&amp;D_01_02 (2)"}</definedName>
    <definedName name="y" localSheetId="6" hidden="1">{"pl_t&amp;d",#N/A,FALSE,"p&amp;l_t&amp;D_01_02 (2)"}</definedName>
    <definedName name="y" localSheetId="4" hidden="1">{"pl_t&amp;d",#N/A,FALSE,"p&amp;l_t&amp;D_01_02 (2)"}</definedName>
    <definedName name="y" localSheetId="2" hidden="1">{"pl_t&amp;d",#N/A,FALSE,"p&amp;l_t&amp;D_01_02 (2)"}</definedName>
    <definedName name="y" hidden="1">{"pl_t&amp;d",#N/A,FALSE,"p&amp;l_t&amp;D_01_02 (2)"}</definedName>
    <definedName name="YEAR" localSheetId="2">#REF!</definedName>
    <definedName name="YEAR">#REF!</definedName>
    <definedName name="yh" localSheetId="6" hidden="1">{"pl_t&amp;d",#N/A,FALSE,"p&amp;l_t&amp;D_01_02 (2)"}</definedName>
    <definedName name="yh" localSheetId="4" hidden="1">{"pl_t&amp;d",#N/A,FALSE,"p&amp;l_t&amp;D_01_02 (2)"}</definedName>
    <definedName name="yh" hidden="1">{"pl_t&amp;d",#N/A,FALSE,"p&amp;l_t&amp;D_01_02 (2)"}</definedName>
    <definedName name="yt" localSheetId="6" hidden="1">{"pl_t&amp;d",#N/A,FALSE,"p&amp;l_t&amp;D_01_02 (2)"}</definedName>
    <definedName name="yt" localSheetId="4" hidden="1">{"pl_t&amp;d",#N/A,FALSE,"p&amp;l_t&amp;D_01_02 (2)"}</definedName>
    <definedName name="yt" hidden="1">{"pl_t&amp;d",#N/A,FALSE,"p&amp;l_t&amp;D_01_02 (2)"}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0" l="1"/>
  <c r="D21" i="10" s="1"/>
  <c r="D22" i="10" s="1"/>
  <c r="D24" i="10" s="1"/>
  <c r="D23" i="10"/>
  <c r="D17" i="10"/>
  <c r="D11" i="10"/>
  <c r="D16" i="10" s="1"/>
  <c r="D10" i="10"/>
  <c r="D9" i="10"/>
  <c r="D8" i="10"/>
  <c r="D19" i="10"/>
  <c r="D7" i="10"/>
  <c r="D6" i="10"/>
  <c r="D5" i="10"/>
  <c r="D18" i="8"/>
  <c r="D17" i="8"/>
  <c r="E82" i="2"/>
  <c r="E73" i="2"/>
  <c r="E56" i="2"/>
  <c r="E51" i="2"/>
  <c r="E22" i="2"/>
  <c r="E21" i="2"/>
  <c r="E13" i="2"/>
  <c r="E12" i="2"/>
  <c r="E10" i="2"/>
  <c r="C93" i="2"/>
  <c r="C92" i="2"/>
  <c r="D24" i="8" l="1"/>
  <c r="E49" i="2" l="1"/>
  <c r="D51" i="2" l="1"/>
  <c r="I61" i="10" l="1"/>
  <c r="H57" i="10" l="1"/>
  <c r="H53" i="10"/>
  <c r="K55" i="10" l="1"/>
  <c r="K56" i="10"/>
  <c r="K58" i="10"/>
  <c r="K54" i="10"/>
  <c r="J52" i="10"/>
  <c r="J47" i="10"/>
  <c r="I45" i="10"/>
  <c r="F59" i="10"/>
  <c r="F60" i="10" s="1"/>
  <c r="G59" i="10"/>
  <c r="G60" i="10" s="1"/>
  <c r="H59" i="10"/>
  <c r="H60" i="10" s="1"/>
  <c r="I59" i="10"/>
  <c r="I60" i="10" s="1"/>
  <c r="D32" i="10" s="1"/>
  <c r="E59" i="10"/>
  <c r="D30" i="10" l="1"/>
  <c r="D5" i="12" l="1"/>
  <c r="D7" i="8"/>
  <c r="D9" i="8" s="1"/>
  <c r="D10" i="8" l="1"/>
  <c r="D11" i="8" s="1"/>
  <c r="D15" i="8" s="1"/>
  <c r="K43" i="10"/>
  <c r="K44" i="10"/>
  <c r="K51" i="10"/>
  <c r="K52" i="10"/>
  <c r="K47" i="10"/>
  <c r="K46" i="10"/>
  <c r="J41" i="10"/>
  <c r="J38" i="10"/>
  <c r="E60" i="10"/>
  <c r="K50" i="10"/>
  <c r="K49" i="10"/>
  <c r="K48" i="10"/>
  <c r="G45" i="10"/>
  <c r="F45" i="10"/>
  <c r="K41" i="10"/>
  <c r="J40" i="10"/>
  <c r="K40" i="10"/>
  <c r="K39" i="10"/>
  <c r="D26" i="8" l="1"/>
  <c r="D29" i="10"/>
  <c r="D31" i="10" s="1"/>
  <c r="D33" i="10" s="1"/>
  <c r="H45" i="10"/>
  <c r="K38" i="10"/>
  <c r="C91" i="2" l="1"/>
  <c r="C89" i="2"/>
  <c r="E6" i="2" l="1"/>
  <c r="E29" i="2"/>
  <c r="C35" i="11" l="1"/>
  <c r="G65" i="11" l="1"/>
  <c r="F65" i="11"/>
  <c r="E65" i="11"/>
  <c r="D65" i="11"/>
  <c r="C65" i="11"/>
  <c r="E60" i="11"/>
  <c r="D60" i="11"/>
  <c r="I58" i="11"/>
  <c r="D58" i="11"/>
  <c r="E58" i="11" s="1"/>
  <c r="I57" i="11"/>
  <c r="H57" i="11"/>
  <c r="H58" i="11" s="1"/>
  <c r="H59" i="11" s="1"/>
  <c r="D57" i="11"/>
  <c r="E57" i="11" s="1"/>
  <c r="D56" i="11"/>
  <c r="E56" i="11" s="1"/>
  <c r="D55" i="11"/>
  <c r="E55" i="11" s="1"/>
  <c r="H54" i="11"/>
  <c r="D54" i="11"/>
  <c r="E54" i="11" s="1"/>
  <c r="D53" i="11"/>
  <c r="D52" i="11"/>
  <c r="G39" i="11"/>
  <c r="F39" i="11"/>
  <c r="E39" i="11"/>
  <c r="D39" i="11"/>
  <c r="C39" i="11"/>
  <c r="G38" i="11"/>
  <c r="F38" i="11"/>
  <c r="E38" i="11"/>
  <c r="D38" i="11"/>
  <c r="C38" i="11"/>
  <c r="G36" i="11"/>
  <c r="F36" i="11"/>
  <c r="G35" i="11"/>
  <c r="F35" i="11"/>
  <c r="E35" i="11"/>
  <c r="E36" i="11" s="1"/>
  <c r="D35" i="11"/>
  <c r="D36" i="11" s="1"/>
  <c r="C36" i="11"/>
  <c r="E26" i="11"/>
  <c r="D26" i="11"/>
  <c r="C26" i="11"/>
  <c r="H25" i="11"/>
  <c r="G24" i="11"/>
  <c r="F24" i="11"/>
  <c r="E20" i="11"/>
  <c r="D20" i="11"/>
  <c r="C20" i="11"/>
  <c r="G19" i="11"/>
  <c r="G20" i="11" s="1"/>
  <c r="F19" i="11"/>
  <c r="F26" i="11" s="1"/>
  <c r="E19" i="11"/>
  <c r="D19" i="11"/>
  <c r="C19" i="11"/>
  <c r="H18" i="11"/>
  <c r="H17" i="11"/>
  <c r="H16" i="11"/>
  <c r="H15" i="11"/>
  <c r="H14" i="11"/>
  <c r="H13" i="11"/>
  <c r="H12" i="11"/>
  <c r="H11" i="11"/>
  <c r="H9" i="11"/>
  <c r="G9" i="11"/>
  <c r="F9" i="11"/>
  <c r="E9" i="11"/>
  <c r="E24" i="11" s="1"/>
  <c r="E27" i="11" s="1"/>
  <c r="E43" i="11" s="1"/>
  <c r="D9" i="11"/>
  <c r="D24" i="11" s="1"/>
  <c r="D27" i="11" s="1"/>
  <c r="D43" i="11" s="1"/>
  <c r="C9" i="11"/>
  <c r="C24" i="11" s="1"/>
  <c r="H8" i="11"/>
  <c r="H65" i="11" s="1"/>
  <c r="H7" i="11"/>
  <c r="H6" i="11"/>
  <c r="H5" i="11"/>
  <c r="D59" i="11" l="1"/>
  <c r="D61" i="11" s="1"/>
  <c r="F27" i="11"/>
  <c r="F43" i="11" s="1"/>
  <c r="H24" i="11"/>
  <c r="C27" i="11"/>
  <c r="H20" i="11"/>
  <c r="D44" i="11"/>
  <c r="D45" i="11"/>
  <c r="E44" i="11"/>
  <c r="E45" i="11"/>
  <c r="G26" i="11"/>
  <c r="H26" i="11" s="1"/>
  <c r="H19" i="11"/>
  <c r="E52" i="11"/>
  <c r="E59" i="11" s="1"/>
  <c r="E61" i="11" s="1"/>
  <c r="F20" i="11"/>
  <c r="C43" i="11" l="1"/>
  <c r="F44" i="11"/>
  <c r="F45" i="11"/>
  <c r="G27" i="11"/>
  <c r="G43" i="11" s="1"/>
  <c r="G45" i="11" l="1"/>
  <c r="G44" i="11"/>
  <c r="H27" i="11"/>
  <c r="C45" i="11"/>
  <c r="C44" i="11"/>
  <c r="C46" i="11"/>
  <c r="C47" i="11" s="1"/>
  <c r="D42" i="11" s="1"/>
  <c r="D46" i="11" l="1"/>
  <c r="D47" i="11"/>
  <c r="E42" i="11" s="1"/>
  <c r="E46" i="11" l="1"/>
  <c r="E47" i="11" s="1"/>
  <c r="F42" i="11" s="1"/>
  <c r="F46" i="11" l="1"/>
  <c r="F47" i="11"/>
  <c r="G42" i="11" s="1"/>
  <c r="G46" i="11" l="1"/>
  <c r="G47" i="11"/>
  <c r="D22" i="5" l="1"/>
  <c r="D14" i="5" l="1"/>
  <c r="D8" i="5" l="1"/>
  <c r="D11" i="5"/>
  <c r="D16" i="5" l="1"/>
  <c r="C78" i="2" l="1"/>
  <c r="D7" i="5"/>
  <c r="D6" i="5" l="1"/>
  <c r="E140" i="2" l="1"/>
  <c r="C21" i="2" l="1"/>
  <c r="C11" i="2" s="1"/>
  <c r="D15" i="5"/>
  <c r="C14" i="2" l="1"/>
  <c r="D171" i="1"/>
  <c r="C171" i="1"/>
  <c r="E171" i="1"/>
  <c r="E170" i="1"/>
  <c r="E169" i="1"/>
  <c r="C148" i="2"/>
  <c r="E147" i="2"/>
  <c r="E146" i="2"/>
  <c r="D32" i="1"/>
  <c r="C145" i="1"/>
  <c r="C82" i="1"/>
  <c r="C4" i="1"/>
  <c r="C118" i="1"/>
  <c r="C119" i="1"/>
  <c r="C120" i="1"/>
  <c r="C102" i="1"/>
  <c r="C126" i="1"/>
  <c r="C5" i="1"/>
  <c r="C6" i="1"/>
  <c r="C7" i="1"/>
  <c r="C8" i="1"/>
  <c r="C135" i="1"/>
  <c r="C9" i="1"/>
  <c r="C10" i="1"/>
  <c r="C11" i="1"/>
  <c r="C12" i="1"/>
  <c r="C13" i="1"/>
  <c r="C16" i="1"/>
  <c r="C17" i="1"/>
  <c r="C18" i="1"/>
  <c r="C20" i="1"/>
  <c r="C50" i="1"/>
  <c r="C60" i="1"/>
  <c r="C65" i="1"/>
  <c r="C73" i="1"/>
  <c r="C108" i="1"/>
  <c r="C111" i="1"/>
  <c r="C114" i="1"/>
  <c r="I6" i="1"/>
  <c r="I11" i="1"/>
  <c r="D82" i="1"/>
  <c r="D4" i="1"/>
  <c r="D118" i="1"/>
  <c r="D119" i="1"/>
  <c r="D120" i="1"/>
  <c r="F94" i="1"/>
  <c r="D100" i="1"/>
  <c r="D102" i="1"/>
  <c r="D126" i="1"/>
  <c r="I7" i="2"/>
  <c r="C51" i="2"/>
  <c r="H10" i="2" s="1"/>
  <c r="D135" i="1"/>
  <c r="E134" i="1"/>
  <c r="I9" i="1"/>
  <c r="D6" i="1"/>
  <c r="D9" i="1"/>
  <c r="E135" i="1"/>
  <c r="E133" i="1"/>
  <c r="E132" i="1"/>
  <c r="J19" i="1"/>
  <c r="E19" i="1"/>
  <c r="I8" i="2"/>
  <c r="H7" i="2"/>
  <c r="J7" i="2" s="1"/>
  <c r="I12" i="1"/>
  <c r="I8" i="1"/>
  <c r="I7" i="1"/>
  <c r="H12" i="1"/>
  <c r="H11" i="1"/>
  <c r="H8" i="1"/>
  <c r="H7" i="1"/>
  <c r="H6" i="1"/>
  <c r="H108" i="1"/>
  <c r="H111" i="1"/>
  <c r="H114" i="1"/>
  <c r="H119" i="1"/>
  <c r="J117" i="1"/>
  <c r="J116" i="1"/>
  <c r="J115" i="1"/>
  <c r="I114" i="1"/>
  <c r="J112" i="1"/>
  <c r="J110" i="1"/>
  <c r="J109" i="1"/>
  <c r="I108" i="1"/>
  <c r="J9" i="1"/>
  <c r="I111" i="1"/>
  <c r="J111" i="1"/>
  <c r="J88" i="1"/>
  <c r="J6" i="1"/>
  <c r="J12" i="1"/>
  <c r="J108" i="1"/>
  <c r="J8" i="1"/>
  <c r="J114" i="1"/>
  <c r="J11" i="1"/>
  <c r="J113" i="1"/>
  <c r="I119" i="1"/>
  <c r="J119" i="1"/>
  <c r="J7" i="1"/>
  <c r="E72" i="1"/>
  <c r="E71" i="1"/>
  <c r="D73" i="1"/>
  <c r="E73" i="1"/>
  <c r="E109" i="1"/>
  <c r="E110" i="1"/>
  <c r="E112" i="1"/>
  <c r="E113" i="1"/>
  <c r="E115" i="1"/>
  <c r="E116" i="1"/>
  <c r="E117" i="1"/>
  <c r="E101" i="1"/>
  <c r="D114" i="1"/>
  <c r="D111" i="1"/>
  <c r="D108" i="1"/>
  <c r="E99" i="1"/>
  <c r="E98" i="1"/>
  <c r="E88" i="1"/>
  <c r="E51" i="1"/>
  <c r="E52" i="1"/>
  <c r="E53" i="1"/>
  <c r="E54" i="1"/>
  <c r="I4" i="1"/>
  <c r="E61" i="1"/>
  <c r="E62" i="1"/>
  <c r="E63" i="1"/>
  <c r="E64" i="1"/>
  <c r="D60" i="1"/>
  <c r="D7" i="1"/>
  <c r="D8" i="1"/>
  <c r="D11" i="1"/>
  <c r="D12" i="1"/>
  <c r="I118" i="1"/>
  <c r="E108" i="1"/>
  <c r="E111" i="1"/>
  <c r="E114" i="1"/>
  <c r="E119" i="1"/>
  <c r="E60" i="1"/>
  <c r="E80" i="1"/>
  <c r="E79" i="1"/>
  <c r="E81" i="1"/>
  <c r="D65" i="1"/>
  <c r="E65" i="1"/>
  <c r="D50" i="1"/>
  <c r="E44" i="1"/>
  <c r="E38" i="1"/>
  <c r="E32" i="1"/>
  <c r="E26" i="1"/>
  <c r="E11" i="1"/>
  <c r="E12" i="1"/>
  <c r="E6" i="1"/>
  <c r="E7" i="1"/>
  <c r="E8" i="1"/>
  <c r="E9" i="1"/>
  <c r="I120" i="1"/>
  <c r="E4" i="1"/>
  <c r="H4" i="1"/>
  <c r="E100" i="1"/>
  <c r="E102" i="1"/>
  <c r="E50" i="1"/>
  <c r="E82" i="1"/>
  <c r="H118" i="1"/>
  <c r="J4" i="1"/>
  <c r="I126" i="1"/>
  <c r="E120" i="1"/>
  <c r="E118" i="1"/>
  <c r="D16" i="1"/>
  <c r="I5" i="1"/>
  <c r="H120" i="1"/>
  <c r="J118" i="1"/>
  <c r="D5" i="1"/>
  <c r="E126" i="1"/>
  <c r="D17" i="1"/>
  <c r="E17" i="1"/>
  <c r="E16" i="1"/>
  <c r="H126" i="1"/>
  <c r="J120" i="1"/>
  <c r="I10" i="1"/>
  <c r="E5" i="1"/>
  <c r="D10" i="1"/>
  <c r="D18" i="1"/>
  <c r="E18" i="1"/>
  <c r="E20" i="1"/>
  <c r="I13" i="1"/>
  <c r="H5" i="1"/>
  <c r="J126" i="1"/>
  <c r="D13" i="1"/>
  <c r="E13" i="1"/>
  <c r="E10" i="1"/>
  <c r="D20" i="1"/>
  <c r="H10" i="1"/>
  <c r="H16" i="1"/>
  <c r="J5" i="1"/>
  <c r="I16" i="1"/>
  <c r="H17" i="1"/>
  <c r="H18" i="1"/>
  <c r="H20" i="1"/>
  <c r="H13" i="1"/>
  <c r="J13" i="1"/>
  <c r="J10" i="1"/>
  <c r="I17" i="1"/>
  <c r="J16" i="1"/>
  <c r="J17" i="1"/>
  <c r="I18" i="1"/>
  <c r="I20" i="1"/>
  <c r="J18" i="1"/>
  <c r="J20" i="1"/>
  <c r="E148" i="2" l="1"/>
  <c r="H8" i="2" l="1"/>
  <c r="J8" i="2" s="1"/>
  <c r="H9" i="2" l="1"/>
  <c r="H5" i="2" l="1"/>
  <c r="H6" i="2" l="1"/>
  <c r="H11" i="2" l="1"/>
  <c r="E20" i="5" l="1"/>
  <c r="E22" i="5" s="1"/>
  <c r="D13" i="5" l="1"/>
  <c r="D12" i="5" s="1"/>
  <c r="I10" i="2" l="1"/>
  <c r="J10" i="2" s="1"/>
  <c r="I9" i="2" l="1"/>
  <c r="J9" i="2" s="1"/>
  <c r="E11" i="5" l="1"/>
  <c r="I12" i="2" l="1"/>
  <c r="E14" i="5" l="1"/>
  <c r="E8" i="5" l="1"/>
  <c r="E16" i="5" s="1"/>
  <c r="H12" i="2" l="1"/>
  <c r="E10" i="5" l="1"/>
  <c r="E9" i="5" s="1"/>
  <c r="E15" i="5"/>
  <c r="J12" i="2"/>
  <c r="E13" i="5" l="1"/>
  <c r="E12" i="5" s="1"/>
  <c r="E7" i="5" l="1"/>
  <c r="E6" i="5" l="1"/>
  <c r="E17" i="5"/>
  <c r="E23" i="5" s="1"/>
  <c r="D10" i="5" l="1"/>
  <c r="D9" i="5" l="1"/>
  <c r="D17" i="5"/>
  <c r="D23" i="5" s="1"/>
  <c r="I5" i="2" l="1"/>
  <c r="J5" i="2" l="1"/>
  <c r="I6" i="2" l="1"/>
  <c r="J6" i="2" l="1"/>
  <c r="I11" i="2"/>
  <c r="J11" i="2" l="1"/>
  <c r="C66" i="2" l="1"/>
  <c r="C65" i="2"/>
  <c r="C64" i="2"/>
  <c r="C63" i="2"/>
  <c r="C62" i="2"/>
  <c r="C61" i="2"/>
  <c r="C67" i="2" l="1"/>
  <c r="C68" i="2" s="1"/>
  <c r="C94" i="2" l="1"/>
  <c r="E23" i="2"/>
  <c r="E24" i="2" l="1"/>
  <c r="E81" i="2" l="1"/>
  <c r="E80" i="2" l="1"/>
  <c r="D21" i="2"/>
  <c r="D4" i="12" s="1"/>
  <c r="E5" i="2" l="1"/>
  <c r="D82" i="2" l="1"/>
  <c r="D20" i="8" l="1"/>
  <c r="D41" i="8" l="1"/>
  <c r="E34" i="2"/>
  <c r="D27" i="8"/>
  <c r="D28" i="8" s="1"/>
  <c r="E7" i="2" l="1"/>
  <c r="E44" i="2"/>
  <c r="E79" i="2"/>
  <c r="D78" i="2"/>
  <c r="E78" i="2" s="1"/>
  <c r="E9" i="2" l="1"/>
  <c r="E8" i="2"/>
  <c r="D11" i="2"/>
  <c r="E11" i="2" s="1"/>
  <c r="E14" i="2" s="1"/>
  <c r="D14" i="2" l="1"/>
  <c r="D12" i="12" s="1"/>
  <c r="D6" i="12" s="1"/>
  <c r="D9" i="12" s="1"/>
  <c r="D11" i="12" s="1"/>
  <c r="E39" i="2" s="1"/>
</calcChain>
</file>

<file path=xl/comments1.xml><?xml version="1.0" encoding="utf-8"?>
<comments xmlns="http://schemas.openxmlformats.org/spreadsheetml/2006/main">
  <authors>
    <author>Viplaw Dahidule</author>
  </authors>
  <commentList>
    <comment ref="D26" authorId="0" shapeId="0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Details of Consumer wise reveunue from OA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Details of Investment capitalized</t>
        </r>
      </text>
    </comment>
    <comment ref="D88" authorId="0" shapeId="0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Please provide sufficient back up calculations fil</t>
        </r>
      </text>
    </comment>
    <comment ref="I88" authorId="0" shapeId="0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Please provide sufficient back up calculations file
</t>
        </r>
      </text>
    </comment>
    <comment ref="F94" authorId="0" shapeId="0">
      <text>
        <r>
          <rPr>
            <b/>
            <sz val="9"/>
            <color indexed="81"/>
            <rFont val="Tahoma"/>
            <family val="2"/>
          </rPr>
          <t>Viplaw Dahidule:</t>
        </r>
        <r>
          <rPr>
            <sz val="9"/>
            <color indexed="81"/>
            <rFont val="Tahoma"/>
            <family val="2"/>
          </rPr>
          <t xml:space="preserve">
Please provide sufficient back up calculations file</t>
        </r>
      </text>
    </comment>
  </commentList>
</comments>
</file>

<file path=xl/sharedStrings.xml><?xml version="1.0" encoding="utf-8"?>
<sst xmlns="http://schemas.openxmlformats.org/spreadsheetml/2006/main" count="752" uniqueCount="360">
  <si>
    <t>Operation &amp; Maintenance expenses</t>
  </si>
  <si>
    <t>Return on Capital Employed</t>
  </si>
  <si>
    <t>Depreciation</t>
  </si>
  <si>
    <t>Taxes on Income</t>
  </si>
  <si>
    <t>Special appropriations</t>
  </si>
  <si>
    <t>Aggregate Revenue Requirement</t>
  </si>
  <si>
    <t>Less: Non-Tariff Income</t>
  </si>
  <si>
    <t>Less: Revenue from OA</t>
  </si>
  <si>
    <t>Net Aggregate Revenue Requirement</t>
  </si>
  <si>
    <t>FY 2019-20</t>
  </si>
  <si>
    <t>Particulars</t>
  </si>
  <si>
    <t>ARR</t>
  </si>
  <si>
    <t>WACC</t>
  </si>
  <si>
    <t>Debt</t>
  </si>
  <si>
    <t>Equity</t>
  </si>
  <si>
    <t>Rs. in crore</t>
  </si>
  <si>
    <t>Approved</t>
  </si>
  <si>
    <t>Actuals</t>
  </si>
  <si>
    <t>Deviations</t>
  </si>
  <si>
    <t>Other Expenditure</t>
  </si>
  <si>
    <t>Revenue from OA</t>
  </si>
  <si>
    <t>Non-Tariff Income</t>
  </si>
  <si>
    <t>*Special Appropriation is based on GFA</t>
  </si>
  <si>
    <t>Tax on Income</t>
  </si>
  <si>
    <t>Capitalization</t>
  </si>
  <si>
    <t>New Investment</t>
  </si>
  <si>
    <t>O&amp;M Expenses Capitalised</t>
  </si>
  <si>
    <t>Interest During Construction capitalised</t>
  </si>
  <si>
    <t>Investment capitalized</t>
  </si>
  <si>
    <t>Net O&amp;M expense</t>
  </si>
  <si>
    <t>O&amp;M Gross</t>
  </si>
  <si>
    <t>Employee cost</t>
  </si>
  <si>
    <t>Admin &amp; General expenses</t>
  </si>
  <si>
    <t>Repairs &amp; Maintenance</t>
  </si>
  <si>
    <t>Operation &amp; Maintenance expense (Net of expense capitalised)</t>
  </si>
  <si>
    <t>Expense capitalised</t>
  </si>
  <si>
    <t>Depreciation during the year</t>
  </si>
  <si>
    <t>WACC Calculations</t>
  </si>
  <si>
    <t>Opening Balance</t>
  </si>
  <si>
    <t>Closing Balance</t>
  </si>
  <si>
    <t>Interest Expenditure</t>
  </si>
  <si>
    <t>Cost of Debt</t>
  </si>
  <si>
    <t>Long term capex loans</t>
  </si>
  <si>
    <t>Return on Equity</t>
  </si>
  <si>
    <t>Regulated rate base calculations</t>
  </si>
  <si>
    <t xml:space="preserve"> Assets</t>
  </si>
  <si>
    <t>OCFA Opening Balance</t>
  </si>
  <si>
    <t xml:space="preserve">Additions to OCFA </t>
  </si>
  <si>
    <t>Depreciation during the Year</t>
  </si>
  <si>
    <t xml:space="preserve">Consumer Contributions </t>
  </si>
  <si>
    <t xml:space="preserve"> Cons Contributions Opening Balance</t>
  </si>
  <si>
    <t xml:space="preserve"> Additions to Cons Contributions </t>
  </si>
  <si>
    <t xml:space="preserve"> Deductions to Cons Contributions </t>
  </si>
  <si>
    <t xml:space="preserve"> Working Capital </t>
  </si>
  <si>
    <t xml:space="preserve"> Change in Rate Base  </t>
  </si>
  <si>
    <t xml:space="preserve"> Regulated Rate Base  </t>
  </si>
  <si>
    <t>RoCE</t>
  </si>
  <si>
    <t>Operation &amp; Maintenance expense Gross</t>
  </si>
  <si>
    <t>Employee Expenses</t>
  </si>
  <si>
    <t>A&amp;G Expenses</t>
  </si>
  <si>
    <t>Total expense capitalised</t>
  </si>
  <si>
    <t>Actuals (CERC)</t>
  </si>
  <si>
    <t>Depreciation during the year less amortised dep on CC assets</t>
  </si>
  <si>
    <t>Revenue Gaps Calculation</t>
  </si>
  <si>
    <t>Total Revenue</t>
  </si>
  <si>
    <t>Total Gap from Distribution Business</t>
  </si>
  <si>
    <t>Carrying cost</t>
  </si>
  <si>
    <t>Total Gap inclusive of carrying cost for true up</t>
  </si>
  <si>
    <t>Actuals (MoP)</t>
  </si>
  <si>
    <t>Operation &amp; Maintenance expense Capitalised</t>
  </si>
  <si>
    <t>Total</t>
  </si>
  <si>
    <t>SP</t>
  </si>
  <si>
    <t>NP</t>
  </si>
  <si>
    <t>Revenue from Tariff (Wheeling only)</t>
  </si>
  <si>
    <t>Break up Non tariff income</t>
  </si>
  <si>
    <t>Sr No.</t>
  </si>
  <si>
    <t>FY2020-21</t>
  </si>
  <si>
    <t>Rs.</t>
  </si>
  <si>
    <t>Substation maintenance cost</t>
  </si>
  <si>
    <t>Per Substation per month Substation maintenance cost</t>
  </si>
  <si>
    <t>No. of Sub stations manned &amp; manintained by Pvt. Agencies</t>
  </si>
  <si>
    <t>Nos.</t>
  </si>
  <si>
    <t>DTR failures</t>
  </si>
  <si>
    <t>Total no. of present DTRs</t>
  </si>
  <si>
    <t>Total of of DTR failures</t>
  </si>
  <si>
    <t>Total repair cost for DTRs</t>
  </si>
  <si>
    <t>Safety measures breakup</t>
  </si>
  <si>
    <t>Deferred Revenue Income</t>
  </si>
  <si>
    <t>Interest on Staff Loans and Advances</t>
  </si>
  <si>
    <t>Income from Investments</t>
  </si>
  <si>
    <t>Interest on Advances to Suppliers/Contractors</t>
  </si>
  <si>
    <t>Security deposits / Bank Guarantee forfeited</t>
  </si>
  <si>
    <t>Fines/Penalties from Suppliers/Mat Cust.</t>
  </si>
  <si>
    <t>Other Miscellaneous Income</t>
  </si>
  <si>
    <t>Nil</t>
  </si>
  <si>
    <t>Total no. of of DTR failures</t>
  </si>
  <si>
    <t>Total repair cost for DTRs (in Rs. Crs)</t>
  </si>
  <si>
    <t>Rs. 5.81 Crs amount expenditure incurred for erection of middle poles, providing earthing, providing of pencing e.t.c., towards safety measures. This expenditure considered under capital expenditure.</t>
  </si>
  <si>
    <t>FY2022-23</t>
  </si>
  <si>
    <t>Sl.No.</t>
  </si>
  <si>
    <t>Total Gross Fixed Assets (2+3)</t>
  </si>
  <si>
    <t>Total Depreciation (5+6)</t>
  </si>
  <si>
    <t>Total Consumer Contributions (8+9)</t>
  </si>
  <si>
    <r>
      <t xml:space="preserve"> Working Capital </t>
    </r>
    <r>
      <rPr>
        <sz val="10"/>
        <color theme="1"/>
        <rFont val="Calibri"/>
        <family val="2"/>
        <scheme val="minor"/>
      </rPr>
      <t>(1/12 of O&amp;M Expenses)</t>
    </r>
  </si>
  <si>
    <r>
      <t xml:space="preserve"> Change in Rate Base    11=(3-6-9)/2                                                   </t>
    </r>
    <r>
      <rPr>
        <sz val="10"/>
        <color theme="1"/>
        <rFont val="Calibri"/>
        <family val="2"/>
        <scheme val="minor"/>
      </rPr>
      <t xml:space="preserve">     (Add OCFA-Dep During Year-Add CC)/2</t>
    </r>
  </si>
  <si>
    <r>
      <t xml:space="preserve"> Regulated Rate Base  12=(2-5-8+10+11)                                          </t>
    </r>
    <r>
      <rPr>
        <sz val="10"/>
        <color theme="1"/>
        <rFont val="Calibri"/>
        <family val="2"/>
        <scheme val="minor"/>
      </rPr>
      <t>(OB OCFA-OB Dep-OB CC+WC+CRB)</t>
    </r>
  </si>
  <si>
    <t>Debt Percent</t>
  </si>
  <si>
    <t>Equity Percent</t>
  </si>
  <si>
    <r>
      <t>Cost of Debt</t>
    </r>
    <r>
      <rPr>
        <b/>
        <sz val="11"/>
        <color theme="1"/>
        <rFont val="Calibri"/>
        <family val="2"/>
        <scheme val="minor"/>
      </rPr>
      <t xml:space="preserve"> (Avg Interest cost rate of Investment of Long term Loans) </t>
    </r>
  </si>
  <si>
    <t>Cost of Equity</t>
  </si>
  <si>
    <r>
      <t xml:space="preserve">Wgt. Avg.Capital Cost 17=(13*15)+(14*16)                                         </t>
    </r>
    <r>
      <rPr>
        <sz val="10"/>
        <color theme="1"/>
        <rFont val="Calibri"/>
        <family val="2"/>
        <scheme val="minor"/>
      </rPr>
      <t>(Debt Per(75%) * Cost of Debt Per) + (Equity Per(25%) * Cost of Equity Per)</t>
    </r>
  </si>
  <si>
    <r>
      <t xml:space="preserve">Return on Capital Employed 18=(12*17) </t>
    </r>
    <r>
      <rPr>
        <sz val="10"/>
        <color theme="1"/>
        <rFont val="Calibri"/>
        <family val="2"/>
        <scheme val="minor"/>
      </rPr>
      <t>(RRB*WACC)</t>
    </r>
  </si>
  <si>
    <t>Revenue from Open Access Consumers (Wheeling Charges)</t>
  </si>
  <si>
    <t>RRB &amp; ROCE Caluclation FY 2023-24</t>
  </si>
  <si>
    <t xml:space="preserve">  </t>
  </si>
  <si>
    <t>FY2024-25</t>
  </si>
  <si>
    <t xml:space="preserve">Depreciation </t>
  </si>
  <si>
    <t xml:space="preserve">Interest and Finance Charges on Loan </t>
  </si>
  <si>
    <t xml:space="preserve">Interest on Working Capital </t>
  </si>
  <si>
    <t xml:space="preserve">Return on Equity </t>
  </si>
  <si>
    <t>Less: Revenue from Open Access consumers (Wheeling charges)</t>
  </si>
  <si>
    <t>FY 2024-25</t>
  </si>
  <si>
    <t>Non-Tariff Income (Distribution Business)</t>
  </si>
  <si>
    <t xml:space="preserve">1) Operation &amp; Maintenance expenses </t>
  </si>
  <si>
    <t>(Rs. in Crs)</t>
  </si>
  <si>
    <t>(-)Accumulated Deprciation post removal of Dep due to CC</t>
  </si>
  <si>
    <t>Balance Assets after deduction of accumlated Depreciation</t>
  </si>
  <si>
    <t>Balance Assets Equity Protion (25%)</t>
  </si>
  <si>
    <t>FY 24-25</t>
  </si>
  <si>
    <t>A) Regulatory Equity at the beginning of the year</t>
  </si>
  <si>
    <r>
      <t>B) Capitaliztion during the year</t>
    </r>
    <r>
      <rPr>
        <b/>
        <sz val="10"/>
        <rFont val="Arial"/>
        <family val="2"/>
      </rPr>
      <t xml:space="preserve"> (Capitalization - Consumer Contribution)</t>
    </r>
  </si>
  <si>
    <r>
      <t xml:space="preserve">C) Equity portion of capitalisation during the year </t>
    </r>
    <r>
      <rPr>
        <b/>
        <sz val="11"/>
        <color theme="1"/>
        <rFont val="Arial"/>
        <family val="2"/>
      </rPr>
      <t>(C=B*25%)</t>
    </r>
  </si>
  <si>
    <r>
      <t xml:space="preserve">D) Equity portion of fully depreciated assets                                                    </t>
    </r>
    <r>
      <rPr>
        <b/>
        <sz val="10"/>
        <rFont val="Arial"/>
        <family val="2"/>
      </rPr>
      <t>(During the year fully depreciated assets * 25%)</t>
    </r>
  </si>
  <si>
    <t>E) Reduction in Equity Capital on account of retirement / replacement of assets</t>
  </si>
  <si>
    <r>
      <t xml:space="preserve">F) Regulatory Equity at the end of the year </t>
    </r>
    <r>
      <rPr>
        <b/>
        <sz val="11"/>
        <color theme="1"/>
        <rFont val="Arial"/>
        <family val="2"/>
      </rPr>
      <t>(F=A+C-D)</t>
    </r>
  </si>
  <si>
    <t>Rate of Return on Equity</t>
  </si>
  <si>
    <t>H) Effective Income Tax rate</t>
  </si>
  <si>
    <r>
      <t xml:space="preserve">I) Rate of Return on Equity </t>
    </r>
    <r>
      <rPr>
        <b/>
        <sz val="11"/>
        <color theme="1"/>
        <rFont val="Arial"/>
        <family val="2"/>
      </rPr>
      <t>(I=G/(1-H))</t>
    </r>
  </si>
  <si>
    <t>Return on Equity Computation</t>
  </si>
  <si>
    <r>
      <t xml:space="preserve">J) Return on Regulatory Equity at the beginning of the year </t>
    </r>
    <r>
      <rPr>
        <b/>
        <sz val="11"/>
        <color theme="1"/>
        <rFont val="Arial"/>
        <family val="2"/>
      </rPr>
      <t>(J=A*I)</t>
    </r>
  </si>
  <si>
    <r>
      <t xml:space="preserve">K) Return on Regulatory Equity addition during the year </t>
    </r>
    <r>
      <rPr>
        <b/>
        <sz val="11"/>
        <color theme="1"/>
        <rFont val="Arial"/>
        <family val="2"/>
      </rPr>
      <t>(K=C-D*I/2)</t>
    </r>
  </si>
  <si>
    <t>L) Total Return on Equity (L=J+K)</t>
  </si>
  <si>
    <t>I) Interest Cost (I=G*H)</t>
  </si>
  <si>
    <t>H) Weighted average rate of Interest on actual Loans</t>
  </si>
  <si>
    <r>
      <t xml:space="preserve">G) Average balance of Normative Loan </t>
    </r>
    <r>
      <rPr>
        <b/>
        <sz val="11"/>
        <color theme="1"/>
        <rFont val="Arial"/>
        <family val="2"/>
      </rPr>
      <t>(G=A+F/2)</t>
    </r>
  </si>
  <si>
    <r>
      <t xml:space="preserve">F) Closing balance of Normative Loan </t>
    </r>
    <r>
      <rPr>
        <b/>
        <sz val="11"/>
        <color theme="1"/>
        <rFont val="Arial"/>
        <family val="2"/>
      </rPr>
      <t>(F=A+B-C+D-E)</t>
    </r>
  </si>
  <si>
    <t>E) Reduction of Normative Loan due to retirement / replacement of assets</t>
  </si>
  <si>
    <r>
      <t>B) Addition of Normative Loan due to Capitaliztion during the year</t>
    </r>
    <r>
      <rPr>
        <b/>
        <sz val="10"/>
        <rFont val="Arial"/>
        <family val="2"/>
      </rPr>
      <t xml:space="preserve"> (Capitalization - Consumer Contribution*75%)</t>
    </r>
  </si>
  <si>
    <t>A) Opening balance of Normative loan</t>
  </si>
  <si>
    <t xml:space="preserve">TGNPDCL approved Capital Expenditure for 5th Control Period (as per Resource Plan Order) </t>
  </si>
  <si>
    <t>Investment Area</t>
  </si>
  <si>
    <t>2024-25</t>
  </si>
  <si>
    <t>2025-26</t>
  </si>
  <si>
    <t>2026-27</t>
  </si>
  <si>
    <t>2027-28</t>
  </si>
  <si>
    <t>2028-29</t>
  </si>
  <si>
    <t>Total  5th Control Period                 (FY 25-29)</t>
  </si>
  <si>
    <t xml:space="preserve">Particulars </t>
  </si>
  <si>
    <t>Load Growth &amp; Network Strengthening ( Base Capex)                                     (Rs.in Crs)</t>
  </si>
  <si>
    <t xml:space="preserve">Approv ed </t>
  </si>
  <si>
    <t>SS Unit Additions</t>
  </si>
  <si>
    <t xml:space="preserve">Opening </t>
  </si>
  <si>
    <t>PTR Additions &amp;  Upgradation</t>
  </si>
  <si>
    <t xml:space="preserve">Balance of Capital Work in Progress (CWIP) </t>
  </si>
  <si>
    <t>Feeder Additions</t>
  </si>
  <si>
    <t xml:space="preserve">Capital Expenditure during the year </t>
  </si>
  <si>
    <t>DTR Additions</t>
  </si>
  <si>
    <t xml:space="preserve">Expenses Capitalized </t>
  </si>
  <si>
    <t>Base Capex Total (A)</t>
  </si>
  <si>
    <t xml:space="preserve">Interest during Construction </t>
  </si>
  <si>
    <t>Other Capex</t>
  </si>
  <si>
    <t xml:space="preserve">Transfer of fixed assets </t>
  </si>
  <si>
    <t>AT &amp; C Loss Reduction</t>
  </si>
  <si>
    <t xml:space="preserve">Closing CWIP </t>
  </si>
  <si>
    <t>Reliability Improvement &amp; Contingency Schemes</t>
  </si>
  <si>
    <t>Renovation &amp; Modernisation</t>
  </si>
  <si>
    <t>Technology Upgradation</t>
  </si>
  <si>
    <t>New Consumer Capex</t>
  </si>
  <si>
    <t xml:space="preserve">Civil Infrastructure Development </t>
  </si>
  <si>
    <t>Misc (capacitor bank)</t>
  </si>
  <si>
    <t>AGL feeder Segregation</t>
  </si>
  <si>
    <t>Other Capex Total (B)</t>
  </si>
  <si>
    <t>Total Capital Expenditure (B)</t>
  </si>
  <si>
    <t>TGNPDCL Proposed Capital Expenditure for 5th Control Period (as per Distribution Business filings)</t>
  </si>
  <si>
    <t>Approved base capex (as per Resource Plan Order)</t>
  </si>
  <si>
    <t>Proposed Smart meters base capex</t>
  </si>
  <si>
    <t>Approved other capex (as per Resource Plan Order)</t>
  </si>
  <si>
    <t>Total Capex Proposed in DB filings</t>
  </si>
  <si>
    <t>TGNPDCL approved Capex and Capitalization for 5th Control Period (as per Resource Plan Order)   (Rs. In Crs)</t>
  </si>
  <si>
    <t>A) Opening balance of Capital Work in Progress (CWIP)</t>
  </si>
  <si>
    <t xml:space="preserve">B) Capital Expenditure during the year </t>
  </si>
  <si>
    <t xml:space="preserve">C) Expenses Capitalized </t>
  </si>
  <si>
    <t xml:space="preserve">D) Interest during Construction </t>
  </si>
  <si>
    <r>
      <t xml:space="preserve">E) Transfer of fixed assets (47.96% of Opening CWIP + Capital Expenditure) </t>
    </r>
    <r>
      <rPr>
        <b/>
        <sz val="11"/>
        <color theme="1"/>
        <rFont val="Calibri"/>
        <family val="2"/>
        <scheme val="minor"/>
      </rPr>
      <t>(E=A+B+C+D*47.96%)</t>
    </r>
  </si>
  <si>
    <r>
      <t xml:space="preserve">F) Closing CWIP </t>
    </r>
    <r>
      <rPr>
        <b/>
        <sz val="11"/>
        <color theme="1"/>
        <rFont val="Calibri"/>
        <family val="2"/>
        <scheme val="minor"/>
      </rPr>
      <t>(F=A+B+C+D-E)</t>
    </r>
  </si>
  <si>
    <t>Expenses as % of base</t>
  </si>
  <si>
    <t>IDC as a % of base</t>
  </si>
  <si>
    <t>TGNPDCL Proposed Capex and Capitalization for 5th Control Period (as per DB filings)   (Rs. In Crs)</t>
  </si>
  <si>
    <t>B) Capital Expenditure during the year                                     (including Smart meters Capex)</t>
  </si>
  <si>
    <t>C) Expenses Capitalized (as per approved % on Capital Expenditure)</t>
  </si>
  <si>
    <t>D) Interest during Construction (as per approved % on Capital Expenditure)</t>
  </si>
  <si>
    <t xml:space="preserve">Computation of New Fixed Assets Depreciation   </t>
  </si>
  <si>
    <t>Depreciation Rates (as per MYT Reg.)</t>
  </si>
  <si>
    <t>FY 24-25                                    (Rs. in Crs)</t>
  </si>
  <si>
    <t>New Fixed Assets</t>
  </si>
  <si>
    <t>Buildings (90%/60)</t>
  </si>
  <si>
    <t>Land</t>
  </si>
  <si>
    <t>-</t>
  </si>
  <si>
    <t>F &amp; F (Incl IT) (90%/60)</t>
  </si>
  <si>
    <t>Office equipment (10/90%)</t>
  </si>
  <si>
    <t>Plant &amp; Machinery (PTR,DTR &amp; SS) (90%/17)</t>
  </si>
  <si>
    <t>Lines &amp; cable net work (11kV &amp; above Lines + LT Lines)  (90%/22.5)</t>
  </si>
  <si>
    <t>Meters (H.T &amp; LT) (90%/10)</t>
  </si>
  <si>
    <t>Total New assets Depreciation (A)</t>
  </si>
  <si>
    <t>Existing Assets Depreciation (B)</t>
  </si>
  <si>
    <t>Total Depreciation (Existing assets+New assets) (A+B)</t>
  </si>
  <si>
    <t>consumer Contribution</t>
  </si>
  <si>
    <t>Computation of Regulatory Equity at the beginning of the year FY 24-25</t>
  </si>
  <si>
    <t>Total GFA as on 31.03.2024</t>
  </si>
  <si>
    <t>(-) Consumer Contrubiton assets in GFA as on 31.03.2024</t>
  </si>
  <si>
    <t>Fixed Assets post removal of CC as on 31.03.2024</t>
  </si>
  <si>
    <t>Regulatory Equity at the beginning of the year FY 24-25</t>
  </si>
  <si>
    <t>Exgratia paid to Electrical Accidents</t>
  </si>
  <si>
    <t>2) Depreciation</t>
  </si>
  <si>
    <t>3) Interest on Financing charges on loan</t>
  </si>
  <si>
    <t>4) Interest on Working Capital</t>
  </si>
  <si>
    <t>5) Return on Equity</t>
  </si>
  <si>
    <t>6) Other Expenditure (Exgratia Paid to Electrical Accidents)</t>
  </si>
  <si>
    <t>A&amp;G Expenses not covered items in True-up</t>
  </si>
  <si>
    <t>Provision for bad and doubtful debts</t>
  </si>
  <si>
    <t>Other expenses and Provision against pending CWIP(note.no.28.2(a)</t>
  </si>
  <si>
    <t>Total amount</t>
  </si>
  <si>
    <t>Total A&amp;G Expenses as per annual report</t>
  </si>
  <si>
    <t>Considered under A&amp;G expenses in True-up</t>
  </si>
  <si>
    <t>Considered under Other expenses (Exgratia paid) in True-up</t>
  </si>
  <si>
    <t>Not considered under A&amp;G expenses (Provisions amount) in True-up</t>
  </si>
  <si>
    <t>Computation of weighted average rate of interest based on the long -term loan portfolio for FY 2024-25</t>
  </si>
  <si>
    <t>Long Tem Loan Portfolio</t>
  </si>
  <si>
    <t>Name of lending Instritutions</t>
  </si>
  <si>
    <t>Rate of Interest(%) charged by the lending institution</t>
  </si>
  <si>
    <t>Openining Balance (01.04.2024) (Rs Cr)</t>
  </si>
  <si>
    <t>Drawls (Rs Cr)</t>
  </si>
  <si>
    <t>Repayment (Rs Cr)</t>
  </si>
  <si>
    <t>Closing Balance 31.03.2025 (Rs Cr)</t>
  </si>
  <si>
    <t>Rate of Interest</t>
  </si>
  <si>
    <t>Average of Op &amp; Closing Balance</t>
  </si>
  <si>
    <t>REC - Direct</t>
  </si>
  <si>
    <t>10.25 to 11.61</t>
  </si>
  <si>
    <t>PFC -GOI</t>
  </si>
  <si>
    <t>PFC-CPL</t>
  </si>
  <si>
    <t>10.62 to 11.85</t>
  </si>
  <si>
    <t>PFC-IPDS</t>
  </si>
  <si>
    <t>11.1 to 11.6</t>
  </si>
  <si>
    <t>JICA</t>
  </si>
  <si>
    <t>Govt. Loans</t>
  </si>
  <si>
    <t>Total Capex Loan</t>
  </si>
  <si>
    <t>Bonds</t>
  </si>
  <si>
    <t>9.95 to 10</t>
  </si>
  <si>
    <t>PTC India</t>
  </si>
  <si>
    <t>REC- Covid</t>
  </si>
  <si>
    <t>PFC - Covid</t>
  </si>
  <si>
    <t>REC - LPS</t>
  </si>
  <si>
    <t>PFC - LPS</t>
  </si>
  <si>
    <t>IREDA</t>
  </si>
  <si>
    <t>WC Total</t>
  </si>
  <si>
    <t>Grand Total</t>
  </si>
  <si>
    <t>PFC-FA</t>
  </si>
  <si>
    <t>Actual weighted average interest rate of FY 2024-25</t>
  </si>
  <si>
    <t>Return on Equity Computation for FY  2024-25     (Rs. in Crs)</t>
  </si>
  <si>
    <t>Distribution business</t>
  </si>
  <si>
    <t>O&amp;M expenses</t>
  </si>
  <si>
    <t>Maintenance spares</t>
  </si>
  <si>
    <t>Receivables</t>
  </si>
  <si>
    <t>Less:</t>
  </si>
  <si>
    <t>Security Deposits</t>
  </si>
  <si>
    <t>Total Working Capital requirement</t>
  </si>
  <si>
    <t>Interest rate</t>
  </si>
  <si>
    <t>Interest on working capital</t>
  </si>
  <si>
    <t>Distribution ARR linked to 100%</t>
  </si>
  <si>
    <t>Effective Date</t>
  </si>
  <si>
    <t>Interest Rate (%)</t>
  </si>
  <si>
    <t>ON</t>
  </si>
  <si>
    <t>1M</t>
  </si>
  <si>
    <t>3M</t>
  </si>
  <si>
    <t>6M</t>
  </si>
  <si>
    <t>1Y</t>
  </si>
  <si>
    <t>2Y</t>
  </si>
  <si>
    <t>3Y</t>
  </si>
  <si>
    <t>15.07.2025</t>
  </si>
  <si>
    <t>15.06.2025</t>
  </si>
  <si>
    <t>15.05.2025</t>
  </si>
  <si>
    <t>15.04.2025</t>
  </si>
  <si>
    <t>15.03.2025</t>
  </si>
  <si>
    <t>15.02.2025</t>
  </si>
  <si>
    <t>15.01.2025</t>
  </si>
  <si>
    <t>15.12.2024</t>
  </si>
  <si>
    <t>15.11.2024</t>
  </si>
  <si>
    <t>15.10.2024</t>
  </si>
  <si>
    <t>15.09.2024</t>
  </si>
  <si>
    <t>15.08.2024</t>
  </si>
  <si>
    <t>15.07.2024</t>
  </si>
  <si>
    <t>15.06.2024</t>
  </si>
  <si>
    <t>15.05.2024</t>
  </si>
  <si>
    <t>15.04.2024</t>
  </si>
  <si>
    <t>15.03.2024</t>
  </si>
  <si>
    <t>15.02.2024</t>
  </si>
  <si>
    <t>15.01.2024</t>
  </si>
  <si>
    <t>15.12.2023</t>
  </si>
  <si>
    <t>15.11.2023</t>
  </si>
  <si>
    <t>15.10.2023</t>
  </si>
  <si>
    <t>15.09.2023</t>
  </si>
  <si>
    <t>15.08.2023</t>
  </si>
  <si>
    <t>15.07.2023</t>
  </si>
  <si>
    <t>15.06.2023</t>
  </si>
  <si>
    <t>15.05.2023</t>
  </si>
  <si>
    <t>15.04.2023</t>
  </si>
  <si>
    <t>15.03.2023</t>
  </si>
  <si>
    <t>15.02.2023</t>
  </si>
  <si>
    <t>15.01.2023</t>
  </si>
  <si>
    <t xml:space="preserve">1 year MCLR of State Bank of India (Base Rate) in FY 2024-25 </t>
  </si>
  <si>
    <t xml:space="preserve">Add: 150 basis points </t>
  </si>
  <si>
    <t>Interest on Working Capital</t>
  </si>
  <si>
    <r>
      <t>Loan = 75% of GFA excluding Consumer contribution 75% (</t>
    </r>
    <r>
      <rPr>
        <sz val="10"/>
        <color rgb="FFFF0000"/>
        <rFont val="Arial"/>
        <family val="2"/>
      </rPr>
      <t>9062</t>
    </r>
    <r>
      <rPr>
        <sz val="10"/>
        <rFont val="Arial"/>
        <family val="2"/>
      </rPr>
      <t>*75%)</t>
    </r>
  </si>
  <si>
    <r>
      <t>Accumulated Deprciation excluding Consumer contribution 75% (</t>
    </r>
    <r>
      <rPr>
        <sz val="10"/>
        <color rgb="FFFF0000"/>
        <rFont val="Arial"/>
        <family val="2"/>
      </rPr>
      <t>4906</t>
    </r>
    <r>
      <rPr>
        <sz val="10"/>
        <rFont val="Arial"/>
        <family val="2"/>
      </rPr>
      <t>*75%)</t>
    </r>
  </si>
  <si>
    <r>
      <t>Opening balance of Normative loan 01-04-2024(</t>
    </r>
    <r>
      <rPr>
        <b/>
        <sz val="10"/>
        <color rgb="FFFF0000"/>
        <rFont val="Arial"/>
        <family val="2"/>
      </rPr>
      <t>6797-3679</t>
    </r>
    <r>
      <rPr>
        <b/>
        <sz val="10"/>
        <rFont val="Arial"/>
        <family val="2"/>
      </rPr>
      <t>)</t>
    </r>
  </si>
  <si>
    <t xml:space="preserve">Actual GFA &amp; Depreciation details </t>
  </si>
  <si>
    <t>FY 23-24</t>
  </si>
  <si>
    <t>Total GFA as on 31st March</t>
  </si>
  <si>
    <t>Accumlated Depreciation as on 31st March</t>
  </si>
  <si>
    <t>Fully Depreciated assets as on 31st March</t>
  </si>
  <si>
    <t>Consumer Contribution GFA as on 31st March</t>
  </si>
  <si>
    <t>Consumer Contribution Accumlated Depreciation as on 31st March</t>
  </si>
  <si>
    <t>Consumer Contribution Fully Depreciated Assets as on 31st March</t>
  </si>
  <si>
    <t>Accumulated Deprciation excluding Consumer contribution as on 31.03.2024</t>
  </si>
  <si>
    <t>G) Base rate of Return on Equity (14%+2%)</t>
  </si>
  <si>
    <t>Investment capitalized (Tranfer to Fixed Assets)</t>
  </si>
  <si>
    <t>11.65 to 12</t>
  </si>
  <si>
    <t>10.5 to 10.99</t>
  </si>
  <si>
    <t>REC-MTL</t>
  </si>
  <si>
    <t>REC-LPS-RTL</t>
  </si>
  <si>
    <t>REC-RBPF</t>
  </si>
  <si>
    <t>PFC-MTL</t>
  </si>
  <si>
    <t>Interest paid during the year</t>
  </si>
  <si>
    <t>Actual long term loan opening balance of FY 2024-25</t>
  </si>
  <si>
    <t>Average balance of FY 2024-25</t>
  </si>
  <si>
    <t>15.03.2025 1 year MCLR SBI (Base rate)</t>
  </si>
  <si>
    <t>TGTRANSCO</t>
  </si>
  <si>
    <t>11.1 to 11.55</t>
  </si>
  <si>
    <t>PTC-RBPF</t>
  </si>
  <si>
    <t>Actual Interest paid in FY 2024-25</t>
  </si>
  <si>
    <t>Actuals (Reg-2)</t>
  </si>
  <si>
    <t>REG-2</t>
  </si>
  <si>
    <t>FY 24-25            Actuals             REG-2</t>
  </si>
  <si>
    <t>Actuals (REG-2)</t>
  </si>
  <si>
    <t>Reg-2</t>
  </si>
  <si>
    <t xml:space="preserve">Actuals </t>
  </si>
  <si>
    <t>Computation of Normative loan at the beginning of the year FY 24-25 (Rs. in Crs)</t>
  </si>
  <si>
    <t>Interest and finance charges on loan Computation for FY 2024-25 (Rs. in Crs)</t>
  </si>
  <si>
    <r>
      <t>C) Repayment of Normative Loan during the year                                                             (</t>
    </r>
    <r>
      <rPr>
        <b/>
        <sz val="11"/>
        <color theme="1"/>
        <rFont val="Arial"/>
        <family val="2"/>
      </rPr>
      <t>During the year depreciation)</t>
    </r>
  </si>
  <si>
    <r>
      <t xml:space="preserve">D) Equity portion of fully depreciated assets                                                                         </t>
    </r>
    <r>
      <rPr>
        <b/>
        <sz val="10"/>
        <rFont val="Arial"/>
        <family val="2"/>
      </rPr>
      <t>(During the year fully depreciated assets * 15%)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</si>
</sst>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₹&quot;\ * #,##0.00_ ;_ &quot;₹&quot;\ * \-#,##0.00_ ;_ &quot;₹&quot;\ * &quot;-&quot;??_ ;_ @_ "/>
    <numFmt numFmtId="164" formatCode="_(* #,##0.00_);_(* \(#,##0.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353535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E7E7ED"/>
      </left>
      <right style="medium">
        <color rgb="FFE7E7ED"/>
      </right>
      <top style="medium">
        <color rgb="FFE7E7ED"/>
      </top>
      <bottom style="medium">
        <color rgb="FFE7E7E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E7E7ED"/>
      </right>
      <top style="medium">
        <color rgb="FFCCCCCC"/>
      </top>
      <bottom/>
      <diagonal/>
    </border>
    <border>
      <left style="medium">
        <color rgb="FFE7E7ED"/>
      </left>
      <right/>
      <top style="medium">
        <color rgb="FFCCCCCC"/>
      </top>
      <bottom style="medium">
        <color rgb="FFE7E7ED"/>
      </bottom>
      <diagonal/>
    </border>
    <border>
      <left/>
      <right/>
      <top style="medium">
        <color rgb="FFCCCCCC"/>
      </top>
      <bottom style="medium">
        <color rgb="FFE7E7ED"/>
      </bottom>
      <diagonal/>
    </border>
    <border>
      <left/>
      <right style="medium">
        <color rgb="FFCCCCCC"/>
      </right>
      <top style="medium">
        <color rgb="FFCCCCCC"/>
      </top>
      <bottom style="medium">
        <color rgb="FFE7E7ED"/>
      </bottom>
      <diagonal/>
    </border>
    <border>
      <left style="medium">
        <color rgb="FFE7E7ED"/>
      </left>
      <right style="medium">
        <color rgb="FFCCCCCC"/>
      </right>
      <top style="medium">
        <color rgb="FFE7E7ED"/>
      </top>
      <bottom style="medium">
        <color rgb="FFE7E7ED"/>
      </bottom>
      <diagonal/>
    </border>
    <border>
      <left style="medium">
        <color rgb="FFCCCCCC"/>
      </left>
      <right style="medium">
        <color rgb="FFE7E7ED"/>
      </right>
      <top/>
      <bottom style="medium">
        <color rgb="FFCCCCCC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4" fontId="13" fillId="0" borderId="0"/>
    <xf numFmtId="164" fontId="1" fillId="0" borderId="0" applyFont="0" applyFill="0" applyBorder="0" applyAlignment="0" applyProtection="0"/>
    <xf numFmtId="0" fontId="9" fillId="0" borderId="21" applyNumberFormat="0" applyFill="0" applyAlignment="0" applyProtection="0"/>
    <xf numFmtId="0" fontId="13" fillId="0" borderId="0"/>
  </cellStyleXfs>
  <cellXfs count="322">
    <xf numFmtId="0" fontId="0" fillId="0" borderId="0" xfId="0"/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1" xfId="0" applyFont="1" applyBorder="1"/>
    <xf numFmtId="0" fontId="7" fillId="0" borderId="1" xfId="0" applyFont="1" applyBorder="1"/>
    <xf numFmtId="0" fontId="3" fillId="0" borderId="0" xfId="0" applyFont="1"/>
    <xf numFmtId="2" fontId="7" fillId="0" borderId="1" xfId="0" applyNumberFormat="1" applyFont="1" applyBorder="1"/>
    <xf numFmtId="164" fontId="7" fillId="0" borderId="1" xfId="0" applyNumberFormat="1" applyFont="1" applyBorder="1"/>
    <xf numFmtId="0" fontId="6" fillId="0" borderId="1" xfId="0" applyFont="1" applyFill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0" fontId="7" fillId="0" borderId="1" xfId="0" applyFont="1" applyFill="1" applyBorder="1"/>
    <xf numFmtId="2" fontId="7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2" xfId="0" applyFont="1" applyBorder="1" applyAlignment="1"/>
    <xf numFmtId="0" fontId="4" fillId="2" borderId="1" xfId="0" applyFont="1" applyFill="1" applyBorder="1"/>
    <xf numFmtId="0" fontId="3" fillId="0" borderId="1" xfId="0" applyFont="1" applyBorder="1"/>
    <xf numFmtId="2" fontId="3" fillId="0" borderId="1" xfId="0" applyNumberFormat="1" applyFont="1" applyFill="1" applyBorder="1"/>
    <xf numFmtId="0" fontId="4" fillId="0" borderId="1" xfId="0" applyFont="1" applyBorder="1"/>
    <xf numFmtId="2" fontId="4" fillId="0" borderId="1" xfId="0" applyNumberFormat="1" applyFont="1" applyBorder="1"/>
    <xf numFmtId="0" fontId="3" fillId="2" borderId="1" xfId="0" applyFont="1" applyFill="1" applyBorder="1"/>
    <xf numFmtId="0" fontId="4" fillId="0" borderId="1" xfId="0" applyFont="1" applyFill="1" applyBorder="1"/>
    <xf numFmtId="0" fontId="3" fillId="0" borderId="1" xfId="0" applyFont="1" applyFill="1" applyBorder="1"/>
    <xf numFmtId="2" fontId="4" fillId="0" borderId="1" xfId="0" applyNumberFormat="1" applyFont="1" applyFill="1" applyBorder="1"/>
    <xf numFmtId="164" fontId="4" fillId="0" borderId="1" xfId="0" applyNumberFormat="1" applyFont="1" applyFill="1" applyBorder="1"/>
    <xf numFmtId="164" fontId="3" fillId="0" borderId="1" xfId="0" applyNumberFormat="1" applyFont="1" applyFill="1" applyBorder="1"/>
    <xf numFmtId="10" fontId="4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6" fillId="0" borderId="0" xfId="0" applyFont="1" applyFill="1" applyBorder="1"/>
    <xf numFmtId="0" fontId="9" fillId="0" borderId="1" xfId="0" applyFont="1" applyBorder="1"/>
    <xf numFmtId="2" fontId="0" fillId="0" borderId="1" xfId="0" applyNumberFormat="1" applyBorder="1"/>
    <xf numFmtId="0" fontId="0" fillId="0" borderId="3" xfId="0" applyBorder="1"/>
    <xf numFmtId="2" fontId="0" fillId="0" borderId="8" xfId="0" applyNumberFormat="1" applyBorder="1"/>
    <xf numFmtId="2" fontId="0" fillId="0" borderId="9" xfId="0" applyNumberFormat="1" applyBorder="1"/>
    <xf numFmtId="164" fontId="0" fillId="0" borderId="10" xfId="0" applyNumberFormat="1" applyBorder="1"/>
    <xf numFmtId="2" fontId="0" fillId="0" borderId="11" xfId="0" applyNumberFormat="1" applyBorder="1"/>
    <xf numFmtId="164" fontId="0" fillId="0" borderId="12" xfId="0" applyNumberFormat="1" applyBorder="1"/>
    <xf numFmtId="2" fontId="0" fillId="0" borderId="13" xfId="0" applyNumberFormat="1" applyBorder="1"/>
    <xf numFmtId="2" fontId="0" fillId="0" borderId="6" xfId="0" applyNumberForma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164" fontId="0" fillId="0" borderId="17" xfId="0" applyNumberForma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3" borderId="1" xfId="0" applyFont="1" applyFill="1" applyBorder="1"/>
    <xf numFmtId="2" fontId="3" fillId="3" borderId="1" xfId="0" applyNumberFormat="1" applyFont="1" applyFill="1" applyBorder="1"/>
    <xf numFmtId="2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10" fontId="3" fillId="3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/>
    <xf numFmtId="0" fontId="2" fillId="0" borderId="2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0" fillId="4" borderId="8" xfId="0" applyFont="1" applyFill="1" applyBorder="1"/>
    <xf numFmtId="0" fontId="16" fillId="4" borderId="1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/>
    </xf>
    <xf numFmtId="1" fontId="9" fillId="4" borderId="1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left" vertical="center"/>
    </xf>
    <xf numFmtId="2" fontId="16" fillId="4" borderId="12" xfId="3" applyNumberFormat="1" applyFont="1" applyFill="1" applyBorder="1" applyAlignment="1">
      <alignment horizontal="center" vertical="center"/>
    </xf>
    <xf numFmtId="1" fontId="0" fillId="4" borderId="11" xfId="0" applyNumberFormat="1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left" vertical="center"/>
    </xf>
    <xf numFmtId="0" fontId="17" fillId="4" borderId="1" xfId="0" applyNumberFormat="1" applyFont="1" applyFill="1" applyBorder="1" applyAlignment="1">
      <alignment horizontal="left" vertical="center"/>
    </xf>
    <xf numFmtId="0" fontId="16" fillId="4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center" vertical="center"/>
    </xf>
    <xf numFmtId="2" fontId="16" fillId="4" borderId="12" xfId="0" applyNumberFormat="1" applyFont="1" applyFill="1" applyBorder="1" applyAlignment="1">
      <alignment horizontal="center" vertical="center"/>
    </xf>
    <xf numFmtId="0" fontId="0" fillId="4" borderId="1" xfId="1" applyNumberFormat="1" applyFont="1" applyFill="1" applyBorder="1" applyAlignment="1">
      <alignment horizontal="left" vertical="center"/>
    </xf>
    <xf numFmtId="10" fontId="0" fillId="4" borderId="1" xfId="1" applyNumberFormat="1" applyFont="1" applyFill="1" applyBorder="1" applyAlignment="1">
      <alignment horizontal="center" vertical="center"/>
    </xf>
    <xf numFmtId="10" fontId="0" fillId="4" borderId="12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4" borderId="1" xfId="1" applyNumberFormat="1" applyFont="1" applyFill="1" applyBorder="1" applyAlignment="1">
      <alignment horizontal="left" vertical="center" wrapText="1"/>
    </xf>
    <xf numFmtId="10" fontId="0" fillId="4" borderId="1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left" vertical="center" wrapText="1"/>
    </xf>
    <xf numFmtId="10" fontId="16" fillId="4" borderId="1" xfId="1" applyNumberFormat="1" applyFont="1" applyFill="1" applyBorder="1" applyAlignment="1">
      <alignment horizontal="center" vertical="center"/>
    </xf>
    <xf numFmtId="10" fontId="16" fillId="4" borderId="12" xfId="1" applyNumberFormat="1" applyFont="1" applyFill="1" applyBorder="1" applyAlignment="1">
      <alignment horizontal="center" vertical="center"/>
    </xf>
    <xf numFmtId="1" fontId="9" fillId="4" borderId="18" xfId="0" applyNumberFormat="1" applyFont="1" applyFill="1" applyBorder="1" applyAlignment="1">
      <alignment horizontal="center" vertical="center"/>
    </xf>
    <xf numFmtId="0" fontId="16" fillId="4" borderId="19" xfId="0" applyNumberFormat="1" applyFont="1" applyFill="1" applyBorder="1" applyAlignment="1">
      <alignment horizontal="left" vertical="center" wrapText="1"/>
    </xf>
    <xf numFmtId="2" fontId="9" fillId="4" borderId="19" xfId="3" applyNumberFormat="1" applyFont="1" applyFill="1" applyBorder="1" applyAlignment="1">
      <alignment horizontal="center" vertical="center"/>
    </xf>
    <xf numFmtId="2" fontId="9" fillId="4" borderId="20" xfId="3" applyNumberFormat="1" applyFont="1" applyFill="1" applyBorder="1" applyAlignment="1">
      <alignment horizontal="center" vertical="center"/>
    </xf>
    <xf numFmtId="0" fontId="0" fillId="0" borderId="0" xfId="0" applyFont="1" applyBorder="1"/>
    <xf numFmtId="2" fontId="0" fillId="4" borderId="1" xfId="0" applyNumberFormat="1" applyFont="1" applyFill="1" applyBorder="1" applyAlignment="1">
      <alignment horizontal="center" vertical="center"/>
    </xf>
    <xf numFmtId="2" fontId="0" fillId="4" borderId="12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/>
    <xf numFmtId="0" fontId="3" fillId="0" borderId="0" xfId="0" applyFont="1" applyFill="1"/>
    <xf numFmtId="0" fontId="2" fillId="0" borderId="2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2" fontId="3" fillId="0" borderId="1" xfId="0" applyNumberFormat="1" applyFont="1" applyFill="1" applyBorder="1" applyAlignment="1">
      <alignment horizontal="right"/>
    </xf>
    <xf numFmtId="2" fontId="3" fillId="0" borderId="0" xfId="0" applyNumberFormat="1" applyFont="1" applyFill="1"/>
    <xf numFmtId="2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2" fontId="6" fillId="0" borderId="0" xfId="0" applyNumberFormat="1" applyFont="1" applyFill="1" applyBorder="1"/>
    <xf numFmtId="164" fontId="6" fillId="0" borderId="0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4" fillId="0" borderId="0" xfId="0" applyFont="1" applyFill="1"/>
    <xf numFmtId="1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" fontId="3" fillId="0" borderId="1" xfId="0" applyNumberFormat="1" applyFont="1" applyFill="1" applyBorder="1" applyAlignment="1">
      <alignment horizontal="center"/>
    </xf>
    <xf numFmtId="1" fontId="3" fillId="0" borderId="0" xfId="0" applyNumberFormat="1" applyFont="1" applyFill="1"/>
    <xf numFmtId="0" fontId="3" fillId="0" borderId="1" xfId="0" applyFont="1" applyFill="1" applyBorder="1" applyAlignment="1"/>
    <xf numFmtId="0" fontId="3" fillId="0" borderId="0" xfId="0" applyFont="1" applyFill="1" applyAlignment="1">
      <alignment vertical="center"/>
    </xf>
    <xf numFmtId="0" fontId="13" fillId="0" borderId="1" xfId="2" applyNumberFormat="1" applyFon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/>
    </xf>
    <xf numFmtId="0" fontId="2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1" fontId="20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4" fillId="0" borderId="0" xfId="0" applyFont="1" applyAlignment="1"/>
    <xf numFmtId="0" fontId="20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/>
    </xf>
    <xf numFmtId="9" fontId="3" fillId="0" borderId="1" xfId="1" applyFont="1" applyBorder="1" applyAlignment="1">
      <alignment horizontal="center"/>
    </xf>
    <xf numFmtId="9" fontId="3" fillId="0" borderId="1" xfId="1" applyFont="1" applyBorder="1" applyAlignment="1">
      <alignment horizontal="center" vertical="center"/>
    </xf>
    <xf numFmtId="0" fontId="4" fillId="0" borderId="1" xfId="4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20" fillId="4" borderId="1" xfId="0" applyFont="1" applyFill="1" applyBorder="1" applyAlignment="1">
      <alignment horizontal="center" vertical="center"/>
    </xf>
    <xf numFmtId="0" fontId="20" fillId="4" borderId="1" xfId="5" applyFont="1" applyFill="1" applyBorder="1" applyAlignment="1">
      <alignment horizontal="center" vertical="center" wrapText="1"/>
    </xf>
    <xf numFmtId="0" fontId="20" fillId="4" borderId="1" xfId="5" applyFont="1" applyFill="1" applyBorder="1" applyAlignment="1">
      <alignment horizontal="center" wrapText="1"/>
    </xf>
    <xf numFmtId="0" fontId="13" fillId="4" borderId="1" xfId="0" applyFont="1" applyFill="1" applyBorder="1" applyAlignment="1">
      <alignment vertical="center" wrapText="1"/>
    </xf>
    <xf numFmtId="1" fontId="13" fillId="4" borderId="1" xfId="0" applyNumberFormat="1" applyFont="1" applyFill="1" applyBorder="1" applyAlignment="1">
      <alignment horizontal="center" wrapText="1"/>
    </xf>
    <xf numFmtId="1" fontId="13" fillId="4" borderId="1" xfId="0" applyNumberFormat="1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wrapText="1"/>
    </xf>
    <xf numFmtId="1" fontId="0" fillId="4" borderId="1" xfId="0" applyNumberForma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center" wrapText="1"/>
    </xf>
    <xf numFmtId="1" fontId="9" fillId="4" borderId="1" xfId="0" applyNumberFormat="1" applyFont="1" applyFill="1" applyBorder="1" applyAlignment="1">
      <alignment horizont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1" fontId="0" fillId="4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wrapText="1"/>
    </xf>
    <xf numFmtId="1" fontId="21" fillId="4" borderId="1" xfId="0" applyNumberFormat="1" applyFont="1" applyFill="1" applyBorder="1" applyAlignment="1">
      <alignment horizontal="center" vertical="center"/>
    </xf>
    <xf numFmtId="1" fontId="22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1" fontId="9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/>
    <xf numFmtId="0" fontId="9" fillId="4" borderId="1" xfId="0" applyFont="1" applyFill="1" applyBorder="1" applyAlignment="1">
      <alignment horizontal="center"/>
    </xf>
    <xf numFmtId="0" fontId="0" fillId="4" borderId="1" xfId="0" applyFill="1" applyBorder="1"/>
    <xf numFmtId="1" fontId="0" fillId="4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0" xfId="0" applyNumberFormat="1" applyFill="1"/>
    <xf numFmtId="1" fontId="9" fillId="4" borderId="1" xfId="0" applyNumberFormat="1" applyFont="1" applyFill="1" applyBorder="1" applyAlignment="1">
      <alignment horizontal="center"/>
    </xf>
    <xf numFmtId="0" fontId="0" fillId="4" borderId="0" xfId="0" applyFill="1" applyBorder="1"/>
    <xf numFmtId="1" fontId="9" fillId="4" borderId="0" xfId="0" applyNumberFormat="1" applyFont="1" applyFill="1" applyBorder="1" applyAlignment="1">
      <alignment horizontal="center"/>
    </xf>
    <xf numFmtId="0" fontId="13" fillId="4" borderId="0" xfId="0" applyFont="1" applyFill="1"/>
    <xf numFmtId="9" fontId="0" fillId="4" borderId="0" xfId="0" applyNumberFormat="1" applyFill="1"/>
    <xf numFmtId="0" fontId="9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3" fillId="0" borderId="1" xfId="3" applyFont="1" applyFill="1" applyBorder="1" applyAlignment="1">
      <alignment horizontal="left" vertical="center" wrapText="1"/>
    </xf>
    <xf numFmtId="10" fontId="13" fillId="0" borderId="1" xfId="1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0" xfId="0" applyNumberFormat="1"/>
    <xf numFmtId="10" fontId="0" fillId="0" borderId="0" xfId="1" applyNumberFormat="1" applyFont="1"/>
    <xf numFmtId="164" fontId="10" fillId="0" borderId="1" xfId="3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164" fontId="20" fillId="0" borderId="1" xfId="3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wrapText="1"/>
    </xf>
    <xf numFmtId="10" fontId="9" fillId="0" borderId="0" xfId="1" applyNumberFormat="1" applyFont="1" applyAlignment="1">
      <alignment horizontal="center"/>
    </xf>
    <xf numFmtId="0" fontId="24" fillId="3" borderId="1" xfId="0" applyFont="1" applyFill="1" applyBorder="1" applyAlignment="1">
      <alignment horizontal="center" vertical="center" wrapText="1"/>
    </xf>
    <xf numFmtId="10" fontId="23" fillId="3" borderId="1" xfId="0" applyNumberFormat="1" applyFont="1" applyFill="1" applyBorder="1"/>
    <xf numFmtId="0" fontId="23" fillId="3" borderId="1" xfId="0" applyFont="1" applyFill="1" applyBorder="1"/>
    <xf numFmtId="10" fontId="23" fillId="3" borderId="1" xfId="1" applyNumberFormat="1" applyFont="1" applyFill="1" applyBorder="1"/>
    <xf numFmtId="0" fontId="4" fillId="0" borderId="0" xfId="0" applyFont="1"/>
    <xf numFmtId="10" fontId="4" fillId="0" borderId="1" xfId="1" applyNumberFormat="1" applyFont="1" applyBorder="1" applyAlignment="1">
      <alignment horizontal="center"/>
    </xf>
    <xf numFmtId="0" fontId="10" fillId="0" borderId="0" xfId="0" applyFont="1" applyFill="1"/>
    <xf numFmtId="0" fontId="0" fillId="0" borderId="0" xfId="0" applyFont="1" applyFill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20" fillId="0" borderId="0" xfId="0" applyFont="1"/>
    <xf numFmtId="0" fontId="25" fillId="5" borderId="23" xfId="0" applyFont="1" applyFill="1" applyBorder="1" applyAlignment="1">
      <alignment horizontal="left" vertical="center" wrapText="1"/>
    </xf>
    <xf numFmtId="0" fontId="27" fillId="4" borderId="22" xfId="0" applyFont="1" applyFill="1" applyBorder="1" applyAlignment="1">
      <alignment horizontal="left" vertical="center" wrapText="1"/>
    </xf>
    <xf numFmtId="0" fontId="27" fillId="4" borderId="28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2" fontId="25" fillId="5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/>
    <xf numFmtId="2" fontId="0" fillId="4" borderId="1" xfId="0" applyNumberFormat="1" applyFill="1" applyBorder="1" applyAlignment="1">
      <alignment horizontal="center"/>
    </xf>
    <xf numFmtId="44" fontId="0" fillId="0" borderId="0" xfId="0" applyNumberForma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/>
    <xf numFmtId="2" fontId="0" fillId="0" borderId="1" xfId="0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wrapText="1"/>
    </xf>
    <xf numFmtId="0" fontId="0" fillId="0" borderId="1" xfId="0" applyFont="1" applyBorder="1"/>
    <xf numFmtId="2" fontId="23" fillId="3" borderId="1" xfId="0" applyNumberFormat="1" applyFont="1" applyFill="1" applyBorder="1"/>
    <xf numFmtId="10" fontId="0" fillId="0" borderId="0" xfId="1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 applyProtection="1">
      <alignment horizontal="center"/>
    </xf>
    <xf numFmtId="10" fontId="0" fillId="4" borderId="1" xfId="1" applyNumberFormat="1" applyFont="1" applyFill="1" applyBorder="1" applyAlignment="1">
      <alignment horizontal="center"/>
    </xf>
    <xf numFmtId="0" fontId="28" fillId="3" borderId="1" xfId="0" applyFont="1" applyFill="1" applyBorder="1" applyAlignment="1">
      <alignment horizontal="left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left" vertical="center" wrapText="1"/>
    </xf>
    <xf numFmtId="10" fontId="24" fillId="3" borderId="1" xfId="1" applyNumberFormat="1" applyFont="1" applyFill="1" applyBorder="1" applyAlignment="1">
      <alignment horizontal="center"/>
    </xf>
    <xf numFmtId="10" fontId="28" fillId="3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right" vertical="center" wrapText="1"/>
    </xf>
    <xf numFmtId="10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Fill="1"/>
    <xf numFmtId="2" fontId="4" fillId="0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right" vertical="center"/>
    </xf>
    <xf numFmtId="2" fontId="3" fillId="3" borderId="7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15" fillId="4" borderId="9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30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26" fillId="4" borderId="24" xfId="0" applyFont="1" applyFill="1" applyBorder="1" applyAlignment="1">
      <alignment horizontal="left" vertical="center" wrapText="1"/>
    </xf>
    <xf numFmtId="0" fontId="26" fillId="4" borderId="29" xfId="0" applyFont="1" applyFill="1" applyBorder="1" applyAlignment="1">
      <alignment horizontal="left" vertical="center" wrapText="1"/>
    </xf>
    <xf numFmtId="0" fontId="26" fillId="4" borderId="25" xfId="0" applyFont="1" applyFill="1" applyBorder="1" applyAlignment="1">
      <alignment horizontal="left" vertical="center" wrapText="1"/>
    </xf>
    <xf numFmtId="0" fontId="26" fillId="4" borderId="26" xfId="0" applyFont="1" applyFill="1" applyBorder="1" applyAlignment="1">
      <alignment horizontal="left" vertical="center" wrapText="1"/>
    </xf>
    <xf numFmtId="0" fontId="26" fillId="4" borderId="27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wrapText="1"/>
    </xf>
    <xf numFmtId="0" fontId="20" fillId="4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1" xfId="0" applyFont="1" applyBorder="1" applyAlignment="1">
      <alignment horizontal="center"/>
    </xf>
  </cellXfs>
  <cellStyles count="6">
    <cellStyle name="Comma 2" xfId="3"/>
    <cellStyle name="Normal" xfId="0" builtinId="0"/>
    <cellStyle name="Normal 2" xfId="2"/>
    <cellStyle name="Normal 2 2" xfId="5"/>
    <cellStyle name="Percent" xfId="1" builtin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c\c\My%20Documents\SpecialREPORT-MAY200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3%20ARR%202026-27/2%20NPDCL%20ARR%202026-27%20Working/Sales%20Projection/TSNPDCL%20ARR%202026-27%20working%20sheet%20PSV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3%20ARR%202026-27/2%20NPDCL%20ARR%202026-27%20Working/ipc/Break%20up%20of%20DB%20&amp;%20RSB%20from%20FY%202006-07%20to%20FY%202024-2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JAO-RAC/4_Stats/1%20Balance%20Sheet%20Related/NPDCL%20Balance%20Sheet%202024-2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3%20ARR%202026-27/2%20NPDCL%20ARR%202026-27%20Working/DB%20ARR%2026-27/DB%20ARR%2026-27%20&amp;%20True-up%20working%2024-25/1%2024-25%20DB%20True-up%20working/Data%20received%20from%20other%20wings/Depreciation%20data%20as%20per%20CERC%20rates%2023-24%20to%2026-2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PDCL\Desktop\NPDCL-Distribution-MYT%20formats%205th%20CP-VBR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in\e\copy%20old_data\CE-RAC\ARR%202004-05\Final%20model%20of%20all%20companies%20from%20KPMG\FINAL%20MODEL%2004-05\P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esktop/tds0607-2&amp;3qtr/Form%2026%206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o-rac2\LAKPATHI\JAO-RAC2\Tariff%20Order%202004-05\TARIFF_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RR2005-06/Variances/7Feb05-Rev/Sales%20var0405-70205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5_G6_formul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ntegrateitr6/VersionI_CD_Z5_ADVANC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USER/LOCALS~1/Temp/Temporary%20Directory%201%20for%20itr6_2008_09_R1d.zip/itr6_newu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000000"/>
      <sheetName val="BKDNS-11KV"/>
      <sheetName val="BKDNS-33KV"/>
      <sheetName val="BKDNS-EHT"/>
      <sheetName val="Newabstract"/>
      <sheetName val="SHORTFALL"/>
      <sheetName val="ehtbds"/>
      <sheetName val="EHT"/>
      <sheetName val="BKDNS"/>
      <sheetName val="ehtbd"/>
      <sheetName val="PTR-FAILURES"/>
      <sheetName val="DTR-FAILURES"/>
      <sheetName val="disomwiseDTRs"/>
      <sheetName val="EHT-ABSTRACT"/>
      <sheetName val="BKDNS (2)"/>
      <sheetName val="24-07-04 "/>
      <sheetName val="ABST(SOUTH)"/>
      <sheetName val="Profit &amp; Loss"/>
      <sheetName val="Profit &amp; Loss july"/>
      <sheetName val="27-08-04  (2)"/>
      <sheetName val="ABST(SOUTH) rev 08-04"/>
      <sheetName val="1000000000000"/>
      <sheetName val="2000000000000"/>
      <sheetName val="3000000000000"/>
      <sheetName val="4000000000000"/>
      <sheetName val="5000000000000"/>
      <sheetName val="Sheet1"/>
      <sheetName val="Index"/>
      <sheetName val="Achivements"/>
      <sheetName val="Ser rel"/>
      <sheetName val="Services released"/>
      <sheetName val="Ser-2006-07"/>
      <sheetName val="Ser-existing"/>
      <sheetName val="Divn month progress"/>
      <sheetName val="Divn abst."/>
      <sheetName val="Month wise prog."/>
      <sheetName val="SSs"/>
      <sheetName val="Achvt "/>
      <sheetName val="Agl (white paper)"/>
      <sheetName val="Dried up wells"/>
      <sheetName val="SS( 2006-07) "/>
      <sheetName val="SS-existing"/>
      <sheetName val="DW2004-05 "/>
      <sheetName val="a"/>
      <sheetName val="b"/>
      <sheetName val="c"/>
      <sheetName val="d"/>
      <sheetName val="HT"/>
      <sheetName val="HT abstrct"/>
      <sheetName val="HT Add (2)"/>
      <sheetName val="HT details"/>
      <sheetName val="HT Add"/>
      <sheetName val="HT Rel"/>
      <sheetName val="LI Sch"/>
      <sheetName val="LI Schemes dedi Charged"/>
      <sheetName val="LI 1"/>
      <sheetName val="LT Abstract"/>
      <sheetName val="LT Town"/>
      <sheetName val="LT Rural"/>
      <sheetName val="LT MTM"/>
      <sheetName val="LT GDV"/>
      <sheetName val="LT Pending"/>
      <sheetName val="New Agl"/>
      <sheetName val="aquaculture"/>
      <sheetName val="Tathkal"/>
      <sheetName val="agriculture"/>
      <sheetName val="house holds"/>
      <sheetName val="3"/>
      <sheetName val="2"/>
      <sheetName val="1"/>
      <sheetName val="Sheet2"/>
      <sheetName val="DTR_x000d_FAILURES"/>
      <sheetName val=""/>
      <sheetName val="DTR_x005f_x000d_FAILURES"/>
      <sheetName val="ATC Loss Red"/>
      <sheetName val="DTR FAILURES"/>
      <sheetName val="DTR_x005f_x005f_x005f_x000d_FAILURES"/>
      <sheetName val="3-BGP"/>
      <sheetName val="cap all"/>
      <sheetName val="DTR_x005f_x005f_x005f_x005f_x005f_x005f_x005f_x000d_FAI"/>
      <sheetName val="DTR_x005f_x005f_x005f_x000d_FAI"/>
      <sheetName val="DTR_x000a_FAILURES"/>
      <sheetName val="DTR_x005f_x005f_x005f_x005f_x005f_x005f_x005f_x005f_x00"/>
      <sheetName val="R.Hrs. Since Comm"/>
      <sheetName val="DTR_FAILURES"/>
      <sheetName val="Executive Summary -Thermal"/>
      <sheetName val="Stationwise Thermal &amp; Hydel Gen"/>
      <sheetName val="TWELVE"/>
      <sheetName val="DTR_x005f_x000a_FAILURES"/>
      <sheetName val="04REL"/>
      <sheetName val="SUMMERY"/>
      <sheetName val="DTR_x005f_x005f_x005f_x000a_FAILURES"/>
      <sheetName val="DTR_x005f_x000d_FAI"/>
      <sheetName val="DTR_x005f_x005f_x005f_x005f_x00"/>
      <sheetName val="DTR_x000d_FAI"/>
      <sheetName val="DTR_x005f_x005f_x00"/>
      <sheetName val="DTR_x005f_x005f_x005f_x005f_x005f_x005f_x005f_x000a_FAI"/>
      <sheetName val="BKDNS_(2)"/>
      <sheetName val="24-07-04_"/>
      <sheetName val="Profit_&amp;_Loss"/>
      <sheetName val="Profit_&amp;_Loss_july"/>
      <sheetName val="27-08-04__(2)"/>
      <sheetName val="ABST(SOUTH)_rev_08-04"/>
      <sheetName val="Ser_rel"/>
      <sheetName val="Services_released"/>
      <sheetName val="Divn_month_progress"/>
      <sheetName val="Divn_abst_"/>
      <sheetName val="Month_wise_prog_"/>
      <sheetName val="Achvt_"/>
      <sheetName val="Agl_(white_paper)"/>
      <sheetName val="Dried_up_wells"/>
      <sheetName val="SS(_2006-07)_"/>
      <sheetName val="DW2004-05_"/>
      <sheetName val="HT_abstrct"/>
      <sheetName val="HT_Add_(2)"/>
      <sheetName val="HT_details"/>
      <sheetName val="HT_Add"/>
      <sheetName val="HT_Rel"/>
      <sheetName val="LI_Sch"/>
      <sheetName val="LI_Schemes_dedi_Charged"/>
      <sheetName val="LI_1"/>
      <sheetName val="LT_Abstract"/>
      <sheetName val="LT_Town"/>
      <sheetName val="LT_Rural"/>
      <sheetName val="LT_MTM"/>
      <sheetName val="LT_GDV"/>
      <sheetName val="LT_Pending"/>
      <sheetName val="New_Agl"/>
      <sheetName val="house_holds"/>
      <sheetName val="ATC_Loss_Red"/>
      <sheetName val="DTR_FAILURES1"/>
      <sheetName val="cap_all"/>
      <sheetName val="R_Hrs__Since_Comm"/>
      <sheetName val="Executive_Summary_-Thermal"/>
      <sheetName val="Stationwise_Thermal_&amp;_Hydel_Gen"/>
      <sheetName val="Addl.40"/>
      <sheetName val="% of Elect"/>
      <sheetName val="STN WISE EMR"/>
      <sheetName val="BREAKUP OF OIL"/>
      <sheetName val="BKDNS_(2)1"/>
      <sheetName val="24-07-04_1"/>
      <sheetName val="Profit_&amp;_Loss1"/>
      <sheetName val="Profit_&amp;_Loss_july1"/>
      <sheetName val="27-08-04__(2)1"/>
      <sheetName val="ABST(SOUTH)_rev_08-041"/>
      <sheetName val="Ser_rel1"/>
      <sheetName val="Services_released1"/>
      <sheetName val="Divn_month_progress1"/>
      <sheetName val="Divn_abst_1"/>
      <sheetName val="Month_wise_prog_1"/>
      <sheetName val="Achvt_1"/>
      <sheetName val="Agl_(white_paper)1"/>
      <sheetName val="Dried_up_wells1"/>
      <sheetName val="SS(_2006-07)_1"/>
      <sheetName val="DW2004-05_1"/>
      <sheetName val="HT_abstrct1"/>
      <sheetName val="HT_Add_(2)1"/>
      <sheetName val="HT_details1"/>
      <sheetName val="HT_Add1"/>
      <sheetName val="HT_Rel1"/>
      <sheetName val="LI_Sch1"/>
      <sheetName val="LI_Schemes_dedi_Charged1"/>
      <sheetName val="LI_11"/>
      <sheetName val="LT_Abstract1"/>
      <sheetName val="LT_Town1"/>
      <sheetName val="LT_Rural1"/>
      <sheetName val="LT_MTM1"/>
      <sheetName val="LT_GDV1"/>
      <sheetName val="LT_Pending1"/>
      <sheetName val="New_Agl1"/>
      <sheetName val="house_holds1"/>
      <sheetName val="ATC_Loss_Red1"/>
      <sheetName val="DTR_FAILURES2"/>
      <sheetName val="cap_all1"/>
      <sheetName val="DTR_x005f_x005f_x005f_x000d_F Ä_x0002__x0015__x0000__x0000_"/>
      <sheetName val="DTR_x005f_x005f_x005f_x000d_F Ä_x0002__x0015_"/>
      <sheetName val="DTR_x005f_x005f_x005f_x000d_F_Ä"/>
      <sheetName val="DTR_x005f_x005f_x005f_x000d_F Ä_x0002__x0015_??"/>
      <sheetName val="DTR FAI"/>
      <sheetName val="DTR_x005f_x005f_x005f_x000a_FAI"/>
      <sheetName val="DTR_x005f_x000a_FAI"/>
      <sheetName val="DTR_x005f_x005f_x005f_x000d_F Ä_x0002__x0015___"/>
      <sheetName val="DTR_x00"/>
      <sheetName val="Part A General"/>
      <sheetName val="Fee Rate Summary"/>
      <sheetName val="SPT vs PHI"/>
      <sheetName val="01"/>
      <sheetName val="02"/>
      <sheetName val="03"/>
      <sheetName val="04"/>
      <sheetName val="final abstract"/>
      <sheetName val="HDPE"/>
      <sheetName val="DI"/>
      <sheetName val="pvc"/>
      <sheetName val="analysis"/>
      <sheetName val="DLC"/>
      <sheetName val="DTR_x005f_x005f_x005f_x005f_x005f_x005f_x005f_x000d_F "/>
      <sheetName val="DTR_x005f_x000d_F Ä_x0002__x0015_"/>
      <sheetName val="DTR_x005f_x005f_x005f_x000d_F "/>
      <sheetName val="DTR_x005f_x000d_F_Ä"/>
      <sheetName val="DTR_x005f_x000d_F Ä_x0002__x0015___"/>
      <sheetName val="DTR_x005f_x005f_x005f_x005f_x005f_x005f_x005f_x000d_F_"/>
      <sheetName val="agl-pump-sets"/>
      <sheetName val="EG"/>
      <sheetName val="pump-sets(AI)"/>
      <sheetName val="installes-capacity"/>
      <sheetName val="per-capita"/>
      <sheetName val="towns&amp;villages"/>
      <sheetName val="A2-02-03"/>
      <sheetName val="DTR_x000d_F Ä_x0002__x0015_"/>
      <sheetName val="DTR_x005f_x000d_F "/>
      <sheetName val="DTR_x000d_F_Ä"/>
      <sheetName val="DTR_x000d_F Ä_x0002__x0015___"/>
      <sheetName val="DTR_x005f_x005f_x005f_x000d_F_"/>
      <sheetName val="DTR_x000d_F "/>
      <sheetName val="DTR_x005f_x000d_F_"/>
      <sheetName val="Sept "/>
      <sheetName val="DTR_x000d_F_"/>
      <sheetName val="DTR_x005f_x005f_x005f_x000d_F Ä_x005f_x0002__x00"/>
      <sheetName val="DTR_x005f_x000d_F Ä_x005f_x0002__x005f_x0015_"/>
      <sheetName val="DTR_x005f_x000d_F Ä_x005f_x0002__x005f_x0015___"/>
      <sheetName val="DTR_x000d_F Ä_x005f_x0002__x005f_x0015_"/>
      <sheetName val="DTR_x000d_F Ä_x005f_x0002__x005f_x0015___"/>
      <sheetName val="DTR_x005f_x005f_x005f_x005f_x005f_x005f_x005f_x000d_F_2"/>
      <sheetName val="DTR_x005f_x000d_F Ä_x0002__x00"/>
      <sheetName val="DTR_x000a_FAI"/>
      <sheetName val="DTR_x005f_x000d_F Ä_x0002__x0015__x0000__x0000_"/>
      <sheetName val="DTR_x005f_x000d_F Ä_x0002__x0015_??"/>
      <sheetName val="DTR_FAI"/>
      <sheetName val="PACK (B)"/>
      <sheetName val="Cost Reco data download"/>
      <sheetName val="data"/>
      <sheetName val="PACK_(B)"/>
      <sheetName val="Cost_Reco_data_download"/>
      <sheetName val="PACK_(B)1"/>
      <sheetName val="Cost_Reco_data_download1"/>
      <sheetName val="DTR_x005f_x005f_x005f_x005f_x005f_x005f_x005f_x005f_x_2"/>
      <sheetName val="DTR_x005f_x005f_x005f_x005f_x005f_x005f_x005f_x005f_x_3"/>
      <sheetName val="DTR_x005f_x005f_x005f_x005f_x005f_x005f_x005f_x000d_F_3"/>
      <sheetName val="DTR_x005f_x005f_x005f_x005f_x005f_x005f_x005f_x005f_x_4"/>
      <sheetName val="DTR_x005f_x005f_x005f_x005f_x005f_x005f_x005f_x005f_x_5"/>
      <sheetName val="DTR_x005f_x005f_x005f_x000d_F_3"/>
      <sheetName val="DTR_x005f_x005f_x005f_x005f_x_4"/>
      <sheetName val="DTR_x005f_x005f_x005f_x005f_x_5"/>
      <sheetName val="DTR_x005f_x005f_x005f_x000d_F_2"/>
      <sheetName val="DTR_x005f_x005f_x005f_x005f_x_2"/>
      <sheetName val="DTR_x005f_x005f_x005f_x005f_x_3"/>
      <sheetName val="DTR F Ä_x0002__x0015_"/>
      <sheetName val="DTR F_Ä"/>
      <sheetName val="DTR F Ä_x0002__x0015___"/>
      <sheetName val="DTR F "/>
      <sheetName val="DTR F_"/>
      <sheetName val="DTR_x000d_F Ä_x0002__x00"/>
      <sheetName val="DTR_x000d_F Ä_x0002__x0015__x0000__x0000_"/>
      <sheetName val="DTR_x000d_F Ä_x0002__x0015_??"/>
      <sheetName val="Material"/>
      <sheetName val="Works"/>
      <sheetName val="RMR"/>
      <sheetName val="General"/>
      <sheetName val="Lead"/>
      <sheetName val="r"/>
      <sheetName val="Abs"/>
      <sheetName val="Data_culverts"/>
      <sheetName val="Design"/>
      <sheetName val="Rates"/>
      <sheetName val="hdpe_basic"/>
      <sheetName val="pvc_basic"/>
      <sheetName val="wh_data"/>
      <sheetName val="wh_data_R"/>
      <sheetName val="CPHEEO"/>
      <sheetName val="input"/>
      <sheetName val="Data base"/>
      <sheetName val="MRATES"/>
      <sheetName val="m"/>
      <sheetName val="HWEQUIV"/>
      <sheetName val="Civil-works"/>
      <sheetName val="not req 3"/>
      <sheetName val="C-data"/>
      <sheetName val="VARIABLE"/>
      <sheetName val="Costcal"/>
      <sheetName val="Labour"/>
      <sheetName val="Prjt"/>
      <sheetName val="P-Ins &amp; Bonds"/>
      <sheetName val="P-Site fac"/>
      <sheetName val="P-Clients fac"/>
      <sheetName val="Sheet73"/>
      <sheetName val="DTR_x005f_x005f_x005f_x000d_F Ä_x0002__x0015__x0000__x0000_2"/>
      <sheetName val="DTR_x005f_x000d_F Ä_x0002__x0015_2"/>
      <sheetName val="DTR_x005f_x005f_x005f_x005f_x005f_x005f_x005f_x000d_F_4"/>
      <sheetName val="DTR_x005f_x005f_x005f_x005f_x005f_x005f_x005f_x005f_x_6"/>
      <sheetName val="DTR_x005f_x005f_x005f_x005f_x005f_x005f_x005f_x005f_x_7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T 123 CAGR"/>
      <sheetName val=" HT 11KV 33 KV (2)"/>
      <sheetName val=" HT 11KV 33 KV"/>
      <sheetName val="HT-I"/>
      <sheetName val="HT-II"/>
      <sheetName val="HT-III"/>
      <sheetName val="HT-IV"/>
      <sheetName val="LIS-Write up"/>
      <sheetName val="LIS-Write up 17-18"/>
      <sheetName val="LIS-Write up 18-19"/>
      <sheetName val="Upcoming LIS 19-20"/>
      <sheetName val="LIS DETAILS CMD"/>
      <sheetName val="LIS-Write up 19-20"/>
      <sheetName val="HT-V"/>
      <sheetName val="HT-VI"/>
      <sheetName val="HT-Resco"/>
      <sheetName val="H1&amp;H2 Wise Sales"/>
      <sheetName val="Sale Revenue &amp; Input"/>
      <sheetName val="Non-Tariff Income"/>
      <sheetName val="Non Tariff Income"/>
      <sheetName val="1.3 Distribution Cost"/>
      <sheetName val="1.2 SLDC Cost"/>
      <sheetName val="Open Access"/>
      <sheetName val="1.1 Transco Cost"/>
      <sheetName val="1.5 Int on CSD"/>
      <sheetName val="1.7|Other Costs"/>
      <sheetName val="Losses"/>
      <sheetName val="Financial Performance write up"/>
      <sheetName val="News Paper Tables"/>
      <sheetName val="Energy Balance"/>
      <sheetName val="Tables for Write up sales"/>
      <sheetName val="Affidavit Tables"/>
      <sheetName val="For CGM"/>
      <sheetName val="ARR"/>
      <sheetName val="Supply Margin"/>
      <sheetName val="Approved &amp; Actuals"/>
      <sheetName val="Customer Charges"/>
      <sheetName val="Services"/>
      <sheetName val="Load"/>
      <sheetName val="Sheet1"/>
      <sheetName val="Input Sheet to Services"/>
      <sheetName val="SCs &amp; Load Proj"/>
      <sheetName val="Voltage wise Load"/>
      <sheetName val="No of Scs load"/>
      <sheetName val="Working Capi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8">
          <cell r="N18">
            <v>154.564374184</v>
          </cell>
        </row>
        <row r="19">
          <cell r="N19">
            <v>-1.1713289999999991E-2</v>
          </cell>
        </row>
        <row r="20">
          <cell r="N20">
            <v>5.981096</v>
          </cell>
        </row>
        <row r="21">
          <cell r="N21">
            <v>0</v>
          </cell>
        </row>
        <row r="22">
          <cell r="N22">
            <v>-0.13518259399999999</v>
          </cell>
        </row>
        <row r="23">
          <cell r="N23">
            <v>7.9510575319999992</v>
          </cell>
        </row>
        <row r="24">
          <cell r="N24">
            <v>7.0622200009999858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U4">
            <v>1923246</v>
          </cell>
        </row>
      </sheetData>
      <sheetData sheetId="38">
        <row r="4">
          <cell r="U4">
            <v>1235.9286807639912</v>
          </cell>
        </row>
      </sheetData>
      <sheetData sheetId="39" refreshError="1"/>
      <sheetData sheetId="40">
        <row r="5">
          <cell r="T5">
            <v>4157514</v>
          </cell>
        </row>
      </sheetData>
      <sheetData sheetId="41" refreshError="1"/>
      <sheetData sheetId="42" refreshError="1"/>
      <sheetData sheetId="43">
        <row r="5">
          <cell r="AT5">
            <v>4774.3841562732441</v>
          </cell>
        </row>
      </sheetData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&amp; Revenue"/>
      <sheetName val="FSA Approved"/>
      <sheetName val="Tables for DB Trueup 1st &amp; 2nd"/>
      <sheetName val="Other Expenses"/>
      <sheetName val="RRB"/>
      <sheetName val="Distribution Cost"/>
      <sheetName val="Capex Loans interest"/>
      <sheetName val="Capex loans"/>
      <sheetName val="Assets &amp; Depreciation (2)"/>
      <sheetName val="Assets &amp; Depreciation"/>
      <sheetName val="O&amp;M Cost"/>
      <sheetName val="Tables for DB Trueup 3rd cp"/>
      <sheetName val="PP Cost"/>
      <sheetName val="Interest &amp; Finance Charges"/>
      <sheetName val="Capex"/>
      <sheetName val="Sheet10"/>
      <sheetName val="Debt &amp; Equity"/>
      <sheetName val="CC&amp;Grants"/>
      <sheetName val="Addl. Subsidy"/>
      <sheetName val="Check with Annual Accounts"/>
      <sheetName val="Rev. from Sales of Power -12-13"/>
      <sheetName val="Sheet1"/>
      <sheetName val="Avg. Realisation for JAICA"/>
      <sheetName val="ISD"/>
      <sheetName val="Capex 5th CP"/>
      <sheetName val="Sheet2"/>
      <sheetName val="Sheet3"/>
      <sheetName val="Tables for DB Trueup 4th CP"/>
      <sheetName val="RRB (R)"/>
      <sheetName val="DB ARR (R)"/>
      <sheetName val="Tables for DB Trueup 4th CP (2"/>
      <sheetName val="Sheet4"/>
      <sheetName val="Sheet5"/>
      <sheetName val="Sheet6"/>
      <sheetName val="Sheet7"/>
      <sheetName val="Sheet8"/>
      <sheetName val="Sheet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9">
          <cell r="U19">
            <v>888.64492720199814</v>
          </cell>
        </row>
      </sheetData>
      <sheetData sheetId="10">
        <row r="21">
          <cell r="U21">
            <v>2495.65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">
          <cell r="D4">
            <v>715.67492720199812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SAP20062023"/>
      <sheetName val="BSGLINRS21062023"/>
      <sheetName val="BSSAPINLAKHS200623"/>
      <sheetName val="BSSAP22062023"/>
      <sheetName val="BSSAP1290623"/>
      <sheetName val="BSSAP04072023"/>
      <sheetName val="BSSAP06072023 4 pm"/>
      <sheetName val="GL BS"/>
      <sheetName val="BS SAP"/>
      <sheetName val="BS "/>
      <sheetName val="P &amp; L"/>
      <sheetName val="Cash Flow"/>
      <sheetName val="Notes 1-12"/>
      <sheetName val="Loans Note 5.2"/>
      <sheetName val="Loans Note 5.3"/>
      <sheetName val="Loans Note 5.3(2)"/>
      <sheetName val="Loans Note 5.4"/>
      <sheetName val="Loan Notes No.5.5"/>
      <sheetName val="Note No.5.5 "/>
      <sheetName val="Loan Note.9.2"/>
      <sheetName val="Dep as per Comp 13"/>
      <sheetName val="Notes 14 - 26"/>
      <sheetName val="Actuiry&lt;1.2.99"/>
      <sheetName val="Actuiry&gt;1.2.99"/>
      <sheetName val="Notes 27-30"/>
      <sheetName val="Other Disclosures"/>
      <sheetName val="Ave Rea 2024-25"/>
      <sheetName val="Genral Notes"/>
      <sheetName val="Def.Tax2022.23 as per Auditors "/>
      <sheetName val="Dep. I.T.Act2022-23"/>
      <sheetName val="Income statement20-21"/>
      <sheetName val="Sheet1"/>
      <sheetName val="Sheet2"/>
      <sheetName val="Sheet3"/>
      <sheetName val="Sheet4"/>
      <sheetName val="General Notes"/>
      <sheetName val="Loans Shedule"/>
      <sheetName val="Repayment Shedule"/>
      <sheetName val="Sheet11"/>
      <sheetName val="Realted Party Disclosures"/>
      <sheetName val="Sch 1"/>
      <sheetName val="Sch 2"/>
      <sheetName val="Sch 3&amp;4"/>
      <sheetName val="Sch 5"/>
      <sheetName val="Sch 6&amp;7"/>
      <sheetName val="Sch 8"/>
      <sheetName val="Sch 9"/>
      <sheetName val="Sch 10&amp;11"/>
      <sheetName val="ADS2"/>
      <sheetName val="ADS3"/>
      <sheetName val="ADS 4"/>
      <sheetName val="ADS 5"/>
      <sheetName val="Cash loss"/>
      <sheetName val="Analaysis"/>
      <sheetName val="Weoghted avg cal"/>
      <sheetName val="MAT112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5">
          <cell r="C65">
            <v>435.26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ap data"/>
    </sheetNames>
    <sheetDataSet>
      <sheetData sheetId="0" refreshError="1"/>
      <sheetData sheetId="1" refreshError="1">
        <row r="28">
          <cell r="C28">
            <v>10155.161761113046</v>
          </cell>
        </row>
        <row r="112">
          <cell r="C112">
            <v>3092.0661694360033</v>
          </cell>
          <cell r="D112">
            <v>3264.7697920979704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 Sheet"/>
      <sheetName val="Dist ARR"/>
      <sheetName val="RoE"/>
      <sheetName val="Int on Working cap"/>
      <sheetName val="True Up and True Down"/>
      <sheetName val="GFA &amp; Dep-MYT 5th Control"/>
      <sheetName val="Interest cost"/>
      <sheetName val="Employee Cost"/>
      <sheetName val="Employee Cost (Abridged)"/>
      <sheetName val="Investment for 5th MYT"/>
      <sheetName val="Voltage wise FA from SAP"/>
      <sheetName val="NTI Proj"/>
      <sheetName val="Capex Summary 5th MYT"/>
      <sheetName val="Loan Portfolio"/>
      <sheetName val="Open Access"/>
      <sheetName val="Claim vs Approved Depreciation"/>
      <sheetName val="Int cost 5th MYT (2)"/>
      <sheetName val="Existing Loans Details"/>
      <sheetName val="Working for O&amp;M"/>
      <sheetName val="For Wheeling"/>
      <sheetName val="Sheet3 (2)"/>
      <sheetName val="Status"/>
      <sheetName val="Existing loans Repayment &amp;Int"/>
      <sheetName val="Load for Wheeling "/>
      <sheetName val="Proposed Assets as per Invest"/>
      <sheetName val="Working for 1.1d"/>
      <sheetName val="Form 1.2"/>
      <sheetName val="Form 1.1"/>
      <sheetName val="Form 1.1j"/>
      <sheetName val="Form 1.1k"/>
      <sheetName val="Form 1.1d"/>
      <sheetName val="Form 1.1 g(i)"/>
      <sheetName val="Form 1.1a"/>
      <sheetName val="Form 1.1b"/>
      <sheetName val="Form 1.1g"/>
      <sheetName val="Form 1.1 c"/>
      <sheetName val="Form 1.1e"/>
      <sheetName val="Form 1.1n"/>
      <sheetName val="Form 1.0"/>
      <sheetName val="Form 1a"/>
      <sheetName val="Form 1c"/>
      <sheetName val="Form 1b"/>
      <sheetName val="Form 1.1h"/>
      <sheetName val="Form 1.3"/>
      <sheetName val="Form 1.3a"/>
      <sheetName val="Form 1.3(i)"/>
      <sheetName val="Form 1.3 i"/>
      <sheetName val="Form 3.3"/>
      <sheetName val="Form 7.0"/>
      <sheetName val="Form 8"/>
      <sheetName val="Form 9"/>
      <sheetName val="NTI"/>
      <sheetName val="Form 10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1">
          <cell r="M31">
            <v>578.02230837280626</v>
          </cell>
        </row>
        <row r="32">
          <cell r="M32">
            <v>627.87331618825795</v>
          </cell>
        </row>
        <row r="33">
          <cell r="M33">
            <v>568.69384818028448</v>
          </cell>
        </row>
        <row r="34">
          <cell r="M34">
            <v>3.7639001331014321</v>
          </cell>
        </row>
        <row r="35">
          <cell r="M35">
            <v>16.566660984425209</v>
          </cell>
        </row>
        <row r="36">
          <cell r="M36">
            <v>11.212596667924661</v>
          </cell>
        </row>
        <row r="37">
          <cell r="M37">
            <v>35.451575311632183</v>
          </cell>
        </row>
        <row r="46">
          <cell r="D46">
            <v>10199.121173671781</v>
          </cell>
        </row>
        <row r="162">
          <cell r="E162">
            <v>373.86601386584846</v>
          </cell>
        </row>
      </sheetData>
      <sheetData sheetId="7">
        <row r="5">
          <cell r="D5">
            <v>356.73372877933747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Genco(thml)"/>
      <sheetName val="APGenco(hyd)"/>
      <sheetName val="0000000000000"/>
      <sheetName val="Input"/>
      <sheetName val="ARR Main Interface"/>
      <sheetName val="Pref"/>
      <sheetName val="Unutilised CY"/>
      <sheetName val="Unutilised EY"/>
      <sheetName val="APGENCO"/>
      <sheetName val="APGPCL "/>
      <sheetName val="SEB"/>
      <sheetName val="IPP "/>
      <sheetName val="CPP"/>
      <sheetName val="H1 2001-02 Form 1.3a"/>
      <sheetName val="H2 2001-02 Form 1.3a"/>
      <sheetName val="2001-02 Form 1.3a"/>
      <sheetName val="APgenco-hyd02"/>
      <sheetName val="Ferro Adj"/>
      <sheetName val="APGenco(thml) Asum"/>
      <sheetName val="APGenco(hyd) Asum"/>
      <sheetName val="CGS Asum"/>
      <sheetName val="CGS Proj"/>
      <sheetName val="Cons Data"/>
      <sheetName val="SEB Asum"/>
      <sheetName val="APGPCL Asum"/>
      <sheetName val="IPP Asum"/>
      <sheetName val="CPP Asum"/>
      <sheetName val="APGENCO Proj"/>
      <sheetName val="CGS "/>
      <sheetName val="CGS-Pattern"/>
      <sheetName val="CPP Proj"/>
      <sheetName val="SEB Proj"/>
      <sheetName val="APGPCL Proj"/>
      <sheetName val="IPP Proj"/>
      <sheetName val="MO CY"/>
      <sheetName val="MO EY"/>
      <sheetName val="H1 2002-03 Form 1.3a"/>
      <sheetName val="PP Analysis"/>
      <sheetName val="PP Variance"/>
      <sheetName val="1.3a 2001-02"/>
      <sheetName val="1.3aH1 2002-03"/>
      <sheetName val="Sheet1"/>
      <sheetName val="1.3a Full Year PY"/>
      <sheetName val="1.3a H1 CY"/>
      <sheetName val="1.3a H2 CY"/>
      <sheetName val="1.3a Full Year CY"/>
      <sheetName val="H1 2003-04 Form 1.3a"/>
      <sheetName val="H2 2003-04 Form 1.3a"/>
      <sheetName val="1.3a Full Year EY"/>
      <sheetName val="Avai- CY"/>
      <sheetName val="Avai- EY"/>
      <sheetName val="Monthly Dispatch"/>
      <sheetName val="Monthly Dispatch (2)"/>
      <sheetName val="Demand vs Availability"/>
      <sheetName val="Key PP Fig"/>
      <sheetName val="2-part illustration"/>
      <sheetName val="Monthwise Units H1 CY "/>
      <sheetName val="Assumptions"/>
      <sheetName val="1.3a CY"/>
      <sheetName val="Executive Summary -Thermal"/>
      <sheetName val="STN WISE EMR"/>
      <sheetName val="Salient1"/>
      <sheetName val="Cat_Ser_load"/>
      <sheetName val="04REL"/>
      <sheetName val="R_Abstract"/>
      <sheetName val="installes-capacity"/>
      <sheetName val="BREAKUP OF OIL"/>
      <sheetName val="A 3.7"/>
      <sheetName val="ARR_Main_Interface"/>
      <sheetName val="Unutilised_CY"/>
      <sheetName val="Unutilised_EY"/>
      <sheetName val="APGPCL_"/>
      <sheetName val="IPP_"/>
      <sheetName val="H1_2001-02_Form_1_3a"/>
      <sheetName val="H2_2001-02_Form_1_3a"/>
      <sheetName val="2001-02_Form_1_3a"/>
      <sheetName val="Ferro_Adj"/>
      <sheetName val="APGenco(thml)_Asum"/>
      <sheetName val="APGenco(hyd)_Asum"/>
      <sheetName val="CGS_Asum"/>
      <sheetName val="CGS_Proj"/>
      <sheetName val="Cons_Data"/>
      <sheetName val="SEB_Asum"/>
      <sheetName val="APGPCL_Asum"/>
      <sheetName val="IPP_Asum"/>
      <sheetName val="CPP_Asum"/>
      <sheetName val="APGENCO_Proj"/>
      <sheetName val="CGS_"/>
      <sheetName val="CPP_Proj"/>
      <sheetName val="SEB_Proj"/>
      <sheetName val="APGPCL_Proj"/>
      <sheetName val="IPP_Proj"/>
      <sheetName val="MO_CY"/>
      <sheetName val="MO_EY"/>
      <sheetName val="H1_2002-03_Form_1_3a"/>
      <sheetName val="PP_Analysis"/>
      <sheetName val="PP_Variance"/>
      <sheetName val="1_3a_2001-02"/>
      <sheetName val="1_3aH1_2002-03"/>
      <sheetName val="1_3a_Full_Year_PY"/>
      <sheetName val="1_3a_H1_CY"/>
      <sheetName val="1_3a_H2_CY"/>
      <sheetName val="1_3a_Full_Year_CY"/>
      <sheetName val="H1_2003-04_Form_1_3a"/>
      <sheetName val="H2_2003-04_Form_1_3a"/>
      <sheetName val="1_3a_Full_Year_EY"/>
      <sheetName val="Avai-_CY"/>
      <sheetName val="Avai-_EY"/>
      <sheetName val="Monthly_Dispatch"/>
      <sheetName val="Monthly_Dispatch_(2)"/>
      <sheetName val="Demand_vs_Availability"/>
      <sheetName val="Key_PP_Fig"/>
      <sheetName val="2-part_illustration"/>
      <sheetName val="Monthwise_Units_H1_CY_"/>
      <sheetName val="1_3a_CY"/>
      <sheetName val="Executive_Summary_-Thermal"/>
      <sheetName val="STN_WISE_EMR"/>
      <sheetName val="BREAKUP_OF_OIL"/>
      <sheetName val="A_3_7"/>
      <sheetName val="Sept "/>
      <sheetName val="agl-pump-sets"/>
      <sheetName val="EG"/>
      <sheetName val="pump-sets(AI)"/>
      <sheetName val="per-capita"/>
      <sheetName val="towns&amp;villages"/>
      <sheetName val="SUMME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1">
          <cell r="A11" t="str">
            <v>Wheeling</v>
          </cell>
          <cell r="B11">
            <v>1</v>
          </cell>
          <cell r="C11">
            <v>0</v>
          </cell>
          <cell r="E11">
            <v>0</v>
          </cell>
          <cell r="F11">
            <v>0</v>
          </cell>
          <cell r="H11" t="str">
            <v>Wheeling</v>
          </cell>
          <cell r="I11">
            <v>1</v>
          </cell>
          <cell r="J11">
            <v>0</v>
          </cell>
          <cell r="L11">
            <v>0</v>
          </cell>
          <cell r="M11">
            <v>0</v>
          </cell>
          <cell r="O11" t="str">
            <v>Wheeling</v>
          </cell>
          <cell r="P11">
            <v>1</v>
          </cell>
          <cell r="Q11">
            <v>0</v>
          </cell>
          <cell r="S11">
            <v>0</v>
          </cell>
          <cell r="T11">
            <v>0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27.25</v>
          </cell>
          <cell r="AG11">
            <v>27.25</v>
          </cell>
          <cell r="AH11">
            <v>27.25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29</v>
          </cell>
          <cell r="AN11">
            <v>29</v>
          </cell>
          <cell r="AO11">
            <v>29</v>
          </cell>
        </row>
        <row r="12">
          <cell r="A12" t="str">
            <v>APGPCL Station II</v>
          </cell>
          <cell r="B12">
            <v>1</v>
          </cell>
          <cell r="C12">
            <v>0.97</v>
          </cell>
          <cell r="D12">
            <v>22.5</v>
          </cell>
          <cell r="E12">
            <v>22.5</v>
          </cell>
          <cell r="F12">
            <v>22.5</v>
          </cell>
          <cell r="H12" t="str">
            <v>APGPCL Station II</v>
          </cell>
          <cell r="I12">
            <v>1</v>
          </cell>
          <cell r="J12">
            <v>0.97</v>
          </cell>
          <cell r="K12">
            <v>28.25</v>
          </cell>
          <cell r="L12">
            <v>28.25</v>
          </cell>
          <cell r="M12">
            <v>28.25</v>
          </cell>
          <cell r="O12" t="str">
            <v>APGPCL Station II</v>
          </cell>
          <cell r="P12">
            <v>1</v>
          </cell>
          <cell r="Q12">
            <v>0.97</v>
          </cell>
          <cell r="R12">
            <v>29</v>
          </cell>
          <cell r="S12">
            <v>29</v>
          </cell>
          <cell r="T12">
            <v>29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4.3499999999999996</v>
          </cell>
          <cell r="AG12">
            <v>31.6</v>
          </cell>
          <cell r="AH12">
            <v>4.3499999999999996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9.15</v>
          </cell>
          <cell r="AN12">
            <v>38.15</v>
          </cell>
          <cell r="AO12">
            <v>9.15</v>
          </cell>
        </row>
        <row r="13">
          <cell r="A13" t="str">
            <v>APGPCL Station I</v>
          </cell>
          <cell r="B13">
            <v>1</v>
          </cell>
          <cell r="C13">
            <v>1.39</v>
          </cell>
          <cell r="D13">
            <v>9.3000000000000007</v>
          </cell>
          <cell r="E13">
            <v>31.8</v>
          </cell>
          <cell r="F13">
            <v>9.3000000000000007</v>
          </cell>
          <cell r="H13" t="str">
            <v>APGPCL Station I</v>
          </cell>
          <cell r="I13">
            <v>1</v>
          </cell>
          <cell r="J13">
            <v>1.39</v>
          </cell>
          <cell r="K13">
            <v>6.9</v>
          </cell>
          <cell r="L13">
            <v>35.15</v>
          </cell>
          <cell r="M13">
            <v>6.9</v>
          </cell>
          <cell r="O13" t="str">
            <v>APGPCL Station I</v>
          </cell>
          <cell r="P13">
            <v>1</v>
          </cell>
          <cell r="Q13">
            <v>1.39</v>
          </cell>
          <cell r="R13">
            <v>8.25</v>
          </cell>
          <cell r="S13">
            <v>37.25</v>
          </cell>
          <cell r="T13">
            <v>8.25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</v>
          </cell>
          <cell r="Z13">
            <v>47.3</v>
          </cell>
          <cell r="AA13">
            <v>9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9</v>
          </cell>
          <cell r="AG13">
            <v>40.6</v>
          </cell>
          <cell r="AH13">
            <v>9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9</v>
          </cell>
          <cell r="AN13">
            <v>47.15</v>
          </cell>
          <cell r="AO13">
            <v>9</v>
          </cell>
        </row>
        <row r="14">
          <cell r="A14" t="str">
            <v>NPC-MAPS</v>
          </cell>
          <cell r="B14">
            <v>1</v>
          </cell>
          <cell r="C14">
            <v>2.2789520205623948</v>
          </cell>
          <cell r="D14">
            <v>10.5</v>
          </cell>
          <cell r="E14">
            <v>42.3</v>
          </cell>
          <cell r="F14">
            <v>10.5</v>
          </cell>
          <cell r="H14" t="str">
            <v>NPC-MAPS</v>
          </cell>
          <cell r="I14">
            <v>1</v>
          </cell>
          <cell r="J14">
            <v>2.2789520205623948</v>
          </cell>
          <cell r="K14">
            <v>9</v>
          </cell>
          <cell r="L14">
            <v>44.15</v>
          </cell>
          <cell r="M14">
            <v>9</v>
          </cell>
          <cell r="O14" t="str">
            <v>NPC-MAPS</v>
          </cell>
          <cell r="P14">
            <v>1</v>
          </cell>
          <cell r="Q14">
            <v>2.2789520205623948</v>
          </cell>
          <cell r="R14">
            <v>9</v>
          </cell>
          <cell r="S14">
            <v>46.25</v>
          </cell>
          <cell r="T14">
            <v>9</v>
          </cell>
          <cell r="V14" t="str">
            <v>Non Conventional</v>
          </cell>
          <cell r="W14">
            <v>1</v>
          </cell>
          <cell r="X14">
            <v>3.48</v>
          </cell>
          <cell r="Y14">
            <v>120.46</v>
          </cell>
          <cell r="Z14">
            <v>167.76</v>
          </cell>
          <cell r="AA14">
            <v>120.46</v>
          </cell>
          <cell r="AC14" t="str">
            <v>Non Conventional</v>
          </cell>
          <cell r="AD14">
            <v>1</v>
          </cell>
          <cell r="AE14">
            <v>3.48</v>
          </cell>
          <cell r="AF14">
            <v>122.22</v>
          </cell>
          <cell r="AG14">
            <v>162.82</v>
          </cell>
          <cell r="AH14">
            <v>122.22</v>
          </cell>
          <cell r="AJ14" t="str">
            <v>Non Conventional</v>
          </cell>
          <cell r="AK14">
            <v>1</v>
          </cell>
          <cell r="AL14">
            <v>3.48</v>
          </cell>
          <cell r="AM14">
            <v>118.3</v>
          </cell>
          <cell r="AN14">
            <v>165.45</v>
          </cell>
          <cell r="AO14">
            <v>118.3</v>
          </cell>
        </row>
        <row r="15">
          <cell r="A15" t="str">
            <v>Non Conventional</v>
          </cell>
          <cell r="B15">
            <v>1</v>
          </cell>
          <cell r="C15">
            <v>3.48</v>
          </cell>
          <cell r="D15">
            <v>103.09</v>
          </cell>
          <cell r="E15">
            <v>145.38999999999999</v>
          </cell>
          <cell r="F15">
            <v>103.09</v>
          </cell>
          <cell r="H15" t="str">
            <v>Non Conventional</v>
          </cell>
          <cell r="I15">
            <v>1</v>
          </cell>
          <cell r="J15">
            <v>3.48</v>
          </cell>
          <cell r="K15">
            <v>117.41</v>
          </cell>
          <cell r="L15">
            <v>161.56</v>
          </cell>
          <cell r="M15">
            <v>117.41</v>
          </cell>
          <cell r="O15" t="str">
            <v>Non Conventional</v>
          </cell>
          <cell r="P15">
            <v>1</v>
          </cell>
          <cell r="Q15">
            <v>3.48</v>
          </cell>
          <cell r="R15">
            <v>117.58</v>
          </cell>
          <cell r="S15">
            <v>163.82999999999998</v>
          </cell>
          <cell r="T15">
            <v>117.58</v>
          </cell>
          <cell r="V15" t="str">
            <v>APGenco Hydel</v>
          </cell>
          <cell r="W15">
            <v>2</v>
          </cell>
          <cell r="X15">
            <v>0</v>
          </cell>
          <cell r="Y15">
            <v>346.32441726618697</v>
          </cell>
          <cell r="Z15">
            <v>514.08441726618696</v>
          </cell>
          <cell r="AA15">
            <v>346.32441726618697</v>
          </cell>
          <cell r="AC15" t="str">
            <v>APGenco Hydel</v>
          </cell>
          <cell r="AD15">
            <v>2</v>
          </cell>
          <cell r="AE15">
            <v>0</v>
          </cell>
          <cell r="AF15">
            <v>327.81853237410058</v>
          </cell>
          <cell r="AG15">
            <v>490.63853237410058</v>
          </cell>
          <cell r="AH15">
            <v>327.81853237410058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336.63085851318931</v>
          </cell>
          <cell r="AN15">
            <v>502.0808585131893</v>
          </cell>
          <cell r="AO15">
            <v>336.63085851318931</v>
          </cell>
        </row>
        <row r="16">
          <cell r="A16" t="str">
            <v>APGenco Hydel</v>
          </cell>
          <cell r="B16">
            <v>2</v>
          </cell>
          <cell r="C16">
            <v>0</v>
          </cell>
          <cell r="D16">
            <v>292</v>
          </cell>
          <cell r="E16">
            <v>437.39</v>
          </cell>
          <cell r="F16">
            <v>292</v>
          </cell>
          <cell r="H16" t="str">
            <v>APGenco Hydel</v>
          </cell>
          <cell r="I16">
            <v>2</v>
          </cell>
          <cell r="J16">
            <v>0</v>
          </cell>
          <cell r="K16">
            <v>415.06056115107907</v>
          </cell>
          <cell r="L16">
            <v>576.62056115107907</v>
          </cell>
          <cell r="M16">
            <v>415.06056115107907</v>
          </cell>
          <cell r="O16" t="str">
            <v>APGenco Hydel</v>
          </cell>
          <cell r="P16">
            <v>2</v>
          </cell>
          <cell r="Q16">
            <v>0</v>
          </cell>
          <cell r="R16">
            <v>411.5356306954435</v>
          </cell>
          <cell r="S16">
            <v>575.36563069544354</v>
          </cell>
          <cell r="T16">
            <v>411.5356306954435</v>
          </cell>
          <cell r="V16" t="str">
            <v>Wheeling</v>
          </cell>
          <cell r="W16">
            <v>2</v>
          </cell>
          <cell r="X16">
            <v>0</v>
          </cell>
          <cell r="Z16">
            <v>514.08441726618696</v>
          </cell>
          <cell r="AA16">
            <v>0</v>
          </cell>
          <cell r="AC16" t="str">
            <v>Wheeling</v>
          </cell>
          <cell r="AD16">
            <v>2</v>
          </cell>
          <cell r="AE16">
            <v>0</v>
          </cell>
          <cell r="AG16">
            <v>490.63853237410058</v>
          </cell>
          <cell r="AH16">
            <v>0</v>
          </cell>
          <cell r="AJ16" t="str">
            <v>Wheeling</v>
          </cell>
          <cell r="AK16">
            <v>2</v>
          </cell>
          <cell r="AL16">
            <v>0</v>
          </cell>
          <cell r="AN16">
            <v>502.0808585131893</v>
          </cell>
          <cell r="AO16">
            <v>0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4.6500000000000004</v>
          </cell>
          <cell r="E17">
            <v>442.03999999999996</v>
          </cell>
          <cell r="F17">
            <v>4.6500000000000004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4.5</v>
          </cell>
          <cell r="L17">
            <v>581.12056115107907</v>
          </cell>
          <cell r="M17">
            <v>4.5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4.6500000000000004</v>
          </cell>
          <cell r="S17">
            <v>580.01563069544352</v>
          </cell>
          <cell r="T17">
            <v>4.6500000000000004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518.73441726618694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4.3499999999999996</v>
          </cell>
          <cell r="AG17">
            <v>494.9885323741006</v>
          </cell>
          <cell r="AH17">
            <v>4.3499999999999996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4.6500000000000004</v>
          </cell>
          <cell r="AN17">
            <v>506.73085851318928</v>
          </cell>
          <cell r="AO17">
            <v>4.6500000000000004</v>
          </cell>
        </row>
        <row r="18">
          <cell r="A18" t="str">
            <v>Talcher Stage 2</v>
          </cell>
          <cell r="B18">
            <v>2</v>
          </cell>
          <cell r="C18">
            <v>0.50072342199691666</v>
          </cell>
          <cell r="D18">
            <v>66</v>
          </cell>
          <cell r="E18">
            <v>508.03999999999996</v>
          </cell>
          <cell r="F18">
            <v>66</v>
          </cell>
          <cell r="H18" t="str">
            <v>Talcher Stage 2</v>
          </cell>
          <cell r="I18">
            <v>2</v>
          </cell>
          <cell r="J18">
            <v>0.50072342199691666</v>
          </cell>
          <cell r="K18">
            <v>132</v>
          </cell>
          <cell r="L18">
            <v>713.12056115107907</v>
          </cell>
          <cell r="M18">
            <v>132</v>
          </cell>
          <cell r="O18" t="str">
            <v>Talcher Stage 2</v>
          </cell>
          <cell r="P18">
            <v>2</v>
          </cell>
          <cell r="Q18">
            <v>0.50072342199691666</v>
          </cell>
          <cell r="R18">
            <v>137</v>
          </cell>
          <cell r="S18">
            <v>717.01563069544352</v>
          </cell>
          <cell r="T18">
            <v>137</v>
          </cell>
          <cell r="V18" t="str">
            <v>Talcher Stage 2</v>
          </cell>
          <cell r="W18">
            <v>2</v>
          </cell>
          <cell r="X18">
            <v>0.50072342199691666</v>
          </cell>
          <cell r="Y18">
            <v>137</v>
          </cell>
          <cell r="Z18">
            <v>655.73441726618694</v>
          </cell>
          <cell r="AA18">
            <v>137</v>
          </cell>
          <cell r="AC18" t="str">
            <v>Talcher Stage 2</v>
          </cell>
          <cell r="AD18">
            <v>2</v>
          </cell>
          <cell r="AE18">
            <v>0.50072342199691666</v>
          </cell>
          <cell r="AF18">
            <v>137</v>
          </cell>
          <cell r="AG18">
            <v>631.9885323741006</v>
          </cell>
          <cell r="AH18">
            <v>137</v>
          </cell>
          <cell r="AJ18" t="str">
            <v>Talcher Stage 2</v>
          </cell>
          <cell r="AK18">
            <v>2</v>
          </cell>
          <cell r="AL18">
            <v>0.50072342199691666</v>
          </cell>
          <cell r="AM18">
            <v>127</v>
          </cell>
          <cell r="AN18">
            <v>633.73085851318933</v>
          </cell>
          <cell r="AO18">
            <v>127</v>
          </cell>
        </row>
        <row r="19">
          <cell r="A19" t="str">
            <v>NLC-I</v>
          </cell>
          <cell r="B19">
            <v>2</v>
          </cell>
          <cell r="C19">
            <v>0.77121808150395588</v>
          </cell>
          <cell r="D19">
            <v>19</v>
          </cell>
          <cell r="E19">
            <v>527.04</v>
          </cell>
          <cell r="F19">
            <v>19</v>
          </cell>
          <cell r="H19" t="str">
            <v>NLC-I</v>
          </cell>
          <cell r="I19">
            <v>2</v>
          </cell>
          <cell r="J19">
            <v>0.77121808150395588</v>
          </cell>
          <cell r="K19">
            <v>32</v>
          </cell>
          <cell r="L19">
            <v>745.12056115107907</v>
          </cell>
          <cell r="M19">
            <v>32</v>
          </cell>
          <cell r="O19" t="str">
            <v>NLC-I</v>
          </cell>
          <cell r="P19">
            <v>2</v>
          </cell>
          <cell r="Q19">
            <v>0.77121808150395588</v>
          </cell>
          <cell r="R19">
            <v>46</v>
          </cell>
          <cell r="S19">
            <v>763.01563069544352</v>
          </cell>
          <cell r="T19">
            <v>46</v>
          </cell>
          <cell r="V19" t="str">
            <v>NLC-I</v>
          </cell>
          <cell r="W19">
            <v>2</v>
          </cell>
          <cell r="X19">
            <v>0.77121808150395588</v>
          </cell>
          <cell r="Y19">
            <v>59</v>
          </cell>
          <cell r="Z19">
            <v>714.73441726618694</v>
          </cell>
          <cell r="AA19">
            <v>59</v>
          </cell>
          <cell r="AC19" t="str">
            <v>NLC-I</v>
          </cell>
          <cell r="AD19">
            <v>2</v>
          </cell>
          <cell r="AE19">
            <v>0.77121808150395588</v>
          </cell>
          <cell r="AF19">
            <v>55</v>
          </cell>
          <cell r="AG19">
            <v>686.9885323741006</v>
          </cell>
          <cell r="AH19">
            <v>55</v>
          </cell>
          <cell r="AJ19" t="str">
            <v>NLC-I</v>
          </cell>
          <cell r="AK19">
            <v>2</v>
          </cell>
          <cell r="AL19">
            <v>0.77121808150395588</v>
          </cell>
          <cell r="AM19">
            <v>59</v>
          </cell>
          <cell r="AN19">
            <v>692.73085851318933</v>
          </cell>
          <cell r="AO19">
            <v>59</v>
          </cell>
        </row>
        <row r="20">
          <cell r="A20" t="str">
            <v>KTPS- D</v>
          </cell>
          <cell r="B20">
            <v>2</v>
          </cell>
          <cell r="C20">
            <v>0.84033000000000002</v>
          </cell>
          <cell r="D20">
            <v>221.24446902654867</v>
          </cell>
          <cell r="E20">
            <v>748.28446902654866</v>
          </cell>
          <cell r="F20">
            <v>221.24446902654867</v>
          </cell>
          <cell r="H20" t="str">
            <v>KTPS- D</v>
          </cell>
          <cell r="I20">
            <v>2</v>
          </cell>
          <cell r="J20">
            <v>0.84033000000000002</v>
          </cell>
          <cell r="K20">
            <v>316.75</v>
          </cell>
          <cell r="L20">
            <v>1061.8705611510791</v>
          </cell>
          <cell r="M20">
            <v>316.75</v>
          </cell>
          <cell r="O20" t="str">
            <v>KTPS- D</v>
          </cell>
          <cell r="P20">
            <v>2</v>
          </cell>
          <cell r="Q20">
            <v>0.84033000000000002</v>
          </cell>
          <cell r="R20">
            <v>325.8</v>
          </cell>
          <cell r="S20">
            <v>1088.8156306954436</v>
          </cell>
          <cell r="T20">
            <v>325.8</v>
          </cell>
          <cell r="V20" t="str">
            <v>KTPS- D</v>
          </cell>
          <cell r="W20">
            <v>2</v>
          </cell>
          <cell r="X20">
            <v>0.84033000000000002</v>
          </cell>
          <cell r="Y20">
            <v>330.32499999999999</v>
          </cell>
          <cell r="Z20">
            <v>1045.059417266187</v>
          </cell>
          <cell r="AA20">
            <v>330.32499999999999</v>
          </cell>
          <cell r="AC20" t="str">
            <v>KTPS- D</v>
          </cell>
          <cell r="AD20">
            <v>2</v>
          </cell>
          <cell r="AE20">
            <v>0.84033000000000002</v>
          </cell>
          <cell r="AF20">
            <v>298.64999999999998</v>
          </cell>
          <cell r="AG20">
            <v>985.63853237410058</v>
          </cell>
          <cell r="AH20">
            <v>298.64999999999998</v>
          </cell>
          <cell r="AJ20" t="str">
            <v>KTPS- D</v>
          </cell>
          <cell r="AK20">
            <v>2</v>
          </cell>
          <cell r="AL20">
            <v>0.84033000000000002</v>
          </cell>
          <cell r="AM20">
            <v>330.32499999999999</v>
          </cell>
          <cell r="AN20">
            <v>1023.0558585131894</v>
          </cell>
          <cell r="AO20">
            <v>330.32499999999999</v>
          </cell>
        </row>
        <row r="21">
          <cell r="A21" t="str">
            <v>NTPC- Simhadri</v>
          </cell>
          <cell r="B21">
            <v>2</v>
          </cell>
          <cell r="C21">
            <v>0.87160000000000004</v>
          </cell>
          <cell r="D21">
            <v>605</v>
          </cell>
          <cell r="E21">
            <v>1353.2844690265488</v>
          </cell>
          <cell r="F21">
            <v>605</v>
          </cell>
          <cell r="H21" t="str">
            <v>NTPC- Simhadri</v>
          </cell>
          <cell r="I21">
            <v>2</v>
          </cell>
          <cell r="J21">
            <v>0.87160000000000004</v>
          </cell>
          <cell r="K21">
            <v>411.75</v>
          </cell>
          <cell r="L21">
            <v>1473.6205611510791</v>
          </cell>
          <cell r="M21">
            <v>411.75</v>
          </cell>
          <cell r="O21" t="str">
            <v>NTPC- Simhadri</v>
          </cell>
          <cell r="P21">
            <v>2</v>
          </cell>
          <cell r="Q21">
            <v>0.87160000000000004</v>
          </cell>
          <cell r="R21">
            <v>466.65</v>
          </cell>
          <cell r="S21">
            <v>1555.4656306954435</v>
          </cell>
          <cell r="T21">
            <v>466.65</v>
          </cell>
          <cell r="V21" t="str">
            <v>NTPC- Simhadri</v>
          </cell>
          <cell r="W21">
            <v>2</v>
          </cell>
          <cell r="X21">
            <v>0.87160000000000004</v>
          </cell>
          <cell r="Y21">
            <v>549</v>
          </cell>
          <cell r="Z21">
            <v>1594.059417266187</v>
          </cell>
          <cell r="AA21">
            <v>549</v>
          </cell>
          <cell r="AC21" t="str">
            <v>NTPC- Simhadri</v>
          </cell>
          <cell r="AD21">
            <v>2</v>
          </cell>
          <cell r="AE21">
            <v>0.87160000000000004</v>
          </cell>
          <cell r="AF21">
            <v>522.46500000000003</v>
          </cell>
          <cell r="AG21">
            <v>1508.1035323741007</v>
          </cell>
          <cell r="AH21">
            <v>522.46500000000003</v>
          </cell>
          <cell r="AJ21" t="str">
            <v>NTPC- Simhadri</v>
          </cell>
          <cell r="AK21">
            <v>2</v>
          </cell>
          <cell r="AL21">
            <v>0.87741630875499421</v>
          </cell>
          <cell r="AM21">
            <v>582.69030000000009</v>
          </cell>
          <cell r="AN21">
            <v>1605.7461585131896</v>
          </cell>
          <cell r="AO21">
            <v>582.69030000000009</v>
          </cell>
        </row>
        <row r="22">
          <cell r="A22" t="str">
            <v>RTS-B</v>
          </cell>
          <cell r="B22">
            <v>2</v>
          </cell>
          <cell r="C22">
            <v>0.88980000000000004</v>
          </cell>
          <cell r="D22">
            <v>34</v>
          </cell>
          <cell r="E22">
            <v>1387.2844690265488</v>
          </cell>
          <cell r="F22">
            <v>34</v>
          </cell>
          <cell r="H22" t="str">
            <v>RTS-B</v>
          </cell>
          <cell r="I22">
            <v>2</v>
          </cell>
          <cell r="J22">
            <v>0.88980000000000004</v>
          </cell>
          <cell r="K22">
            <v>10.68</v>
          </cell>
          <cell r="L22">
            <v>1484.3005611510791</v>
          </cell>
          <cell r="M22">
            <v>10.68</v>
          </cell>
          <cell r="O22" t="str">
            <v>RTS-B</v>
          </cell>
          <cell r="P22">
            <v>2</v>
          </cell>
          <cell r="Q22">
            <v>0.88980000000000004</v>
          </cell>
          <cell r="R22">
            <v>35.6</v>
          </cell>
          <cell r="S22">
            <v>1591.0656306954434</v>
          </cell>
          <cell r="T22">
            <v>35.6</v>
          </cell>
          <cell r="V22" t="str">
            <v>RTS-B</v>
          </cell>
          <cell r="W22">
            <v>2</v>
          </cell>
          <cell r="X22">
            <v>0.88980000000000004</v>
          </cell>
          <cell r="Y22">
            <v>35.6</v>
          </cell>
          <cell r="Z22">
            <v>1629.6594172661869</v>
          </cell>
          <cell r="AA22">
            <v>35.6</v>
          </cell>
          <cell r="AC22" t="str">
            <v>RTS-B</v>
          </cell>
          <cell r="AD22">
            <v>2</v>
          </cell>
          <cell r="AE22">
            <v>0.88980000000000004</v>
          </cell>
          <cell r="AF22">
            <v>32.04</v>
          </cell>
          <cell r="AG22">
            <v>1540.1435323741007</v>
          </cell>
          <cell r="AH22">
            <v>32.04</v>
          </cell>
          <cell r="AJ22" t="str">
            <v>RTS-B</v>
          </cell>
          <cell r="AK22">
            <v>2</v>
          </cell>
          <cell r="AL22">
            <v>0.88980000000000004</v>
          </cell>
          <cell r="AM22">
            <v>35.6</v>
          </cell>
          <cell r="AN22">
            <v>1641.3461585131895</v>
          </cell>
          <cell r="AO22">
            <v>35.6</v>
          </cell>
        </row>
        <row r="23">
          <cell r="A23" t="str">
            <v>Spectrum</v>
          </cell>
          <cell r="B23">
            <v>2</v>
          </cell>
          <cell r="C23">
            <v>0.93</v>
          </cell>
          <cell r="D23">
            <v>80</v>
          </cell>
          <cell r="E23">
            <v>1467.2844690265488</v>
          </cell>
          <cell r="F23">
            <v>80</v>
          </cell>
          <cell r="H23" t="str">
            <v>Spectrum</v>
          </cell>
          <cell r="I23">
            <v>2</v>
          </cell>
          <cell r="J23">
            <v>0.93</v>
          </cell>
          <cell r="K23">
            <v>125.22307999999998</v>
          </cell>
          <cell r="L23">
            <v>1609.5236411510791</v>
          </cell>
          <cell r="M23">
            <v>125.22307999999998</v>
          </cell>
          <cell r="O23" t="str">
            <v>Spectrum</v>
          </cell>
          <cell r="P23">
            <v>2</v>
          </cell>
          <cell r="Q23">
            <v>0.93</v>
          </cell>
          <cell r="R23">
            <v>131.92707999999999</v>
          </cell>
          <cell r="S23">
            <v>1722.9927106954433</v>
          </cell>
          <cell r="T23">
            <v>131.92707999999999</v>
          </cell>
          <cell r="V23" t="str">
            <v>Spectrum</v>
          </cell>
          <cell r="W23">
            <v>2</v>
          </cell>
          <cell r="X23">
            <v>0.93</v>
          </cell>
          <cell r="Y23">
            <v>143.57707999999997</v>
          </cell>
          <cell r="Z23">
            <v>1773.2364972661869</v>
          </cell>
          <cell r="AA23">
            <v>143.57707999999997</v>
          </cell>
          <cell r="AC23" t="str">
            <v>Spectrum</v>
          </cell>
          <cell r="AD23">
            <v>2</v>
          </cell>
          <cell r="AE23">
            <v>0.93</v>
          </cell>
          <cell r="AF23">
            <v>124.93707999999998</v>
          </cell>
          <cell r="AG23">
            <v>1665.0806123741006</v>
          </cell>
          <cell r="AH23">
            <v>124.93707999999998</v>
          </cell>
          <cell r="AJ23" t="str">
            <v>Spectrum</v>
          </cell>
          <cell r="AK23">
            <v>2</v>
          </cell>
          <cell r="AL23">
            <v>0.93</v>
          </cell>
          <cell r="AM23">
            <v>134.60507999999999</v>
          </cell>
          <cell r="AN23">
            <v>1775.9512385131895</v>
          </cell>
          <cell r="AO23">
            <v>134.60507999999999</v>
          </cell>
        </row>
        <row r="24">
          <cell r="A24" t="str">
            <v>GVK</v>
          </cell>
          <cell r="B24">
            <v>2</v>
          </cell>
          <cell r="C24">
            <v>0.93230000000000002</v>
          </cell>
          <cell r="D24">
            <v>126</v>
          </cell>
          <cell r="E24">
            <v>1593.2844690265488</v>
          </cell>
          <cell r="F24">
            <v>126</v>
          </cell>
          <cell r="H24" t="str">
            <v>GVK</v>
          </cell>
          <cell r="I24">
            <v>2</v>
          </cell>
          <cell r="J24">
            <v>0.93230000000000002</v>
          </cell>
          <cell r="K24">
            <v>136.255</v>
          </cell>
          <cell r="L24">
            <v>1745.7786411510792</v>
          </cell>
          <cell r="M24">
            <v>136.255</v>
          </cell>
          <cell r="O24" t="str">
            <v>GVK</v>
          </cell>
          <cell r="P24">
            <v>2</v>
          </cell>
          <cell r="Q24">
            <v>0.93230000000000002</v>
          </cell>
          <cell r="R24">
            <v>142.18899999999999</v>
          </cell>
          <cell r="S24">
            <v>1865.1817106954434</v>
          </cell>
          <cell r="T24">
            <v>142.18899999999999</v>
          </cell>
          <cell r="V24" t="str">
            <v>GVK</v>
          </cell>
          <cell r="W24">
            <v>2</v>
          </cell>
          <cell r="X24">
            <v>0.93230000000000002</v>
          </cell>
          <cell r="Y24">
            <v>141.77099999999999</v>
          </cell>
          <cell r="Z24">
            <v>1915.0074972661869</v>
          </cell>
          <cell r="AA24">
            <v>141.77099999999999</v>
          </cell>
          <cell r="AC24" t="str">
            <v>GVK</v>
          </cell>
          <cell r="AD24">
            <v>2</v>
          </cell>
          <cell r="AE24">
            <v>0.93230000000000002</v>
          </cell>
          <cell r="AF24">
            <v>116.34</v>
          </cell>
          <cell r="AG24">
            <v>1781.4206123741005</v>
          </cell>
          <cell r="AH24">
            <v>116.34</v>
          </cell>
          <cell r="AJ24" t="str">
            <v>GVK</v>
          </cell>
          <cell r="AK24">
            <v>2</v>
          </cell>
          <cell r="AL24">
            <v>0.93230000000000002</v>
          </cell>
          <cell r="AM24">
            <v>117.937</v>
          </cell>
          <cell r="AN24">
            <v>1893.8882385131894</v>
          </cell>
          <cell r="AO24">
            <v>117.937</v>
          </cell>
        </row>
        <row r="25">
          <cell r="A25" t="str">
            <v>NTPC (SR)</v>
          </cell>
          <cell r="B25">
            <v>2</v>
          </cell>
          <cell r="C25">
            <v>0.93633851426652215</v>
          </cell>
          <cell r="D25">
            <v>344</v>
          </cell>
          <cell r="E25">
            <v>1937.2844690265488</v>
          </cell>
          <cell r="F25">
            <v>344</v>
          </cell>
          <cell r="H25" t="str">
            <v>NTPC (SR)</v>
          </cell>
          <cell r="I25">
            <v>2</v>
          </cell>
          <cell r="J25">
            <v>0.93633851426652215</v>
          </cell>
          <cell r="K25">
            <v>375.452</v>
          </cell>
          <cell r="L25">
            <v>2121.230641151079</v>
          </cell>
          <cell r="M25">
            <v>375.452</v>
          </cell>
          <cell r="O25" t="str">
            <v>NTPC (SR)</v>
          </cell>
          <cell r="P25">
            <v>2</v>
          </cell>
          <cell r="Q25">
            <v>0.93633851426652215</v>
          </cell>
          <cell r="R25">
            <v>364.82600000000002</v>
          </cell>
          <cell r="S25">
            <v>2230.0077106954432</v>
          </cell>
          <cell r="T25">
            <v>364.82600000000002</v>
          </cell>
          <cell r="V25" t="str">
            <v>NTPC (SR)</v>
          </cell>
          <cell r="W25">
            <v>2</v>
          </cell>
          <cell r="X25">
            <v>0.93633851426652215</v>
          </cell>
          <cell r="Y25">
            <v>397.34800000000001</v>
          </cell>
          <cell r="Z25">
            <v>2312.3554972661868</v>
          </cell>
          <cell r="AA25">
            <v>397.34800000000001</v>
          </cell>
          <cell r="AC25" t="str">
            <v>NTPC (SR)</v>
          </cell>
          <cell r="AD25">
            <v>2</v>
          </cell>
          <cell r="AE25">
            <v>0.93633851426652215</v>
          </cell>
          <cell r="AF25">
            <v>408.29599999999999</v>
          </cell>
          <cell r="AG25">
            <v>2189.7166123741004</v>
          </cell>
          <cell r="AH25">
            <v>408.29599999999999</v>
          </cell>
          <cell r="AJ25" t="str">
            <v>NTPC (SR)</v>
          </cell>
          <cell r="AK25">
            <v>2</v>
          </cell>
          <cell r="AL25">
            <v>0.94258028701075469</v>
          </cell>
          <cell r="AM25">
            <v>436.31</v>
          </cell>
          <cell r="AN25">
            <v>2330.1982385131896</v>
          </cell>
          <cell r="AO25">
            <v>436.31</v>
          </cell>
        </row>
        <row r="26">
          <cell r="A26" t="str">
            <v>BSES</v>
          </cell>
          <cell r="B26">
            <v>2</v>
          </cell>
          <cell r="C26">
            <v>0.96699999999999997</v>
          </cell>
          <cell r="D26">
            <v>115</v>
          </cell>
          <cell r="E26">
            <v>2052.2844690265488</v>
          </cell>
          <cell r="F26">
            <v>115</v>
          </cell>
          <cell r="H26" t="str">
            <v>BSES</v>
          </cell>
          <cell r="I26">
            <v>2</v>
          </cell>
          <cell r="J26">
            <v>0.96699999999999997</v>
          </cell>
          <cell r="K26">
            <v>131.625</v>
          </cell>
          <cell r="L26">
            <v>2252.855641151079</v>
          </cell>
          <cell r="M26">
            <v>131.625</v>
          </cell>
          <cell r="O26" t="str">
            <v>BSES</v>
          </cell>
          <cell r="P26">
            <v>2</v>
          </cell>
          <cell r="Q26">
            <v>0.96699999999999997</v>
          </cell>
          <cell r="R26">
            <v>136.5</v>
          </cell>
          <cell r="S26">
            <v>2366.5077106954432</v>
          </cell>
          <cell r="T26">
            <v>136.5</v>
          </cell>
          <cell r="V26" t="str">
            <v>BSES</v>
          </cell>
          <cell r="W26">
            <v>2</v>
          </cell>
          <cell r="X26">
            <v>0.96699999999999997</v>
          </cell>
          <cell r="Y26">
            <v>136.5</v>
          </cell>
          <cell r="Z26">
            <v>2448.8554972661868</v>
          </cell>
          <cell r="AA26">
            <v>136.5</v>
          </cell>
          <cell r="AC26" t="str">
            <v>BSES</v>
          </cell>
          <cell r="AD26">
            <v>2</v>
          </cell>
          <cell r="AE26">
            <v>0.96699999999999997</v>
          </cell>
          <cell r="AF26">
            <v>127.72499999999999</v>
          </cell>
          <cell r="AG26">
            <v>2317.4416123741003</v>
          </cell>
          <cell r="AH26">
            <v>127.72499999999999</v>
          </cell>
          <cell r="AJ26" t="str">
            <v>BSES</v>
          </cell>
          <cell r="AK26">
            <v>2</v>
          </cell>
          <cell r="AL26">
            <v>0.96699999999999997</v>
          </cell>
          <cell r="AM26">
            <v>124.8</v>
          </cell>
          <cell r="AN26">
            <v>2454.9982385131898</v>
          </cell>
          <cell r="AO26">
            <v>124.8</v>
          </cell>
        </row>
        <row r="27">
          <cell r="A27" t="str">
            <v>KTPS- A</v>
          </cell>
          <cell r="B27">
            <v>2</v>
          </cell>
          <cell r="C27">
            <v>0.99431999999999998</v>
          </cell>
          <cell r="D27">
            <v>94.559519282511204</v>
          </cell>
          <cell r="E27">
            <v>2146.84398830906</v>
          </cell>
          <cell r="F27">
            <v>94.559519282511204</v>
          </cell>
          <cell r="H27" t="str">
            <v>KTPS- A</v>
          </cell>
          <cell r="I27">
            <v>2</v>
          </cell>
          <cell r="J27">
            <v>0.99431999999999998</v>
          </cell>
          <cell r="K27">
            <v>76.874533333333332</v>
          </cell>
          <cell r="L27">
            <v>2329.7301744844121</v>
          </cell>
          <cell r="M27">
            <v>76.874533333333332</v>
          </cell>
          <cell r="O27" t="str">
            <v>KTPS- A</v>
          </cell>
          <cell r="P27">
            <v>2</v>
          </cell>
          <cell r="Q27">
            <v>0.99431999999999998</v>
          </cell>
          <cell r="R27">
            <v>79.535666666666671</v>
          </cell>
          <cell r="S27">
            <v>2446.0433773621098</v>
          </cell>
          <cell r="T27">
            <v>79.535666666666671</v>
          </cell>
          <cell r="V27" t="str">
            <v>KTPS- A</v>
          </cell>
          <cell r="W27">
            <v>2</v>
          </cell>
          <cell r="X27">
            <v>0.99431999999999998</v>
          </cell>
          <cell r="Y27">
            <v>91.349666666666664</v>
          </cell>
          <cell r="Z27">
            <v>2540.2051639328533</v>
          </cell>
          <cell r="AA27">
            <v>91.349666666666664</v>
          </cell>
          <cell r="AC27" t="str">
            <v>KTPS- A</v>
          </cell>
          <cell r="AD27">
            <v>2</v>
          </cell>
          <cell r="AE27">
            <v>0.99431999999999998</v>
          </cell>
          <cell r="AF27">
            <v>99.30919999999999</v>
          </cell>
          <cell r="AG27">
            <v>2416.7508123741004</v>
          </cell>
          <cell r="AH27">
            <v>99.30919999999999</v>
          </cell>
          <cell r="AJ27" t="str">
            <v>KTPS- A</v>
          </cell>
          <cell r="AK27">
            <v>2</v>
          </cell>
          <cell r="AL27">
            <v>0.99431999999999998</v>
          </cell>
          <cell r="AM27">
            <v>121.541</v>
          </cell>
          <cell r="AN27">
            <v>2576.53923851319</v>
          </cell>
          <cell r="AO27">
            <v>121.541</v>
          </cell>
        </row>
        <row r="28">
          <cell r="A28" t="str">
            <v>KTPS- B</v>
          </cell>
          <cell r="B28">
            <v>2</v>
          </cell>
          <cell r="C28">
            <v>0.99431999999999998</v>
          </cell>
          <cell r="D28">
            <v>94.559519282511204</v>
          </cell>
          <cell r="E28">
            <v>2241.4035075915713</v>
          </cell>
          <cell r="F28">
            <v>94.559519282511204</v>
          </cell>
          <cell r="H28" t="str">
            <v>KTPS- B</v>
          </cell>
          <cell r="I28">
            <v>2</v>
          </cell>
          <cell r="J28">
            <v>0.99431999999999998</v>
          </cell>
          <cell r="K28">
            <v>76.874533333333332</v>
          </cell>
          <cell r="L28">
            <v>2406.6047078177453</v>
          </cell>
          <cell r="M28">
            <v>76.874533333333332</v>
          </cell>
          <cell r="O28" t="str">
            <v>KTPS- B</v>
          </cell>
          <cell r="P28">
            <v>2</v>
          </cell>
          <cell r="Q28">
            <v>0.99431999999999998</v>
          </cell>
          <cell r="R28">
            <v>79.535666666666671</v>
          </cell>
          <cell r="S28">
            <v>2525.5790440287765</v>
          </cell>
          <cell r="T28">
            <v>79.535666666666671</v>
          </cell>
          <cell r="V28" t="str">
            <v>KTPS- B</v>
          </cell>
          <cell r="W28">
            <v>2</v>
          </cell>
          <cell r="X28">
            <v>0.99431999999999998</v>
          </cell>
          <cell r="Y28">
            <v>91.349666666666664</v>
          </cell>
          <cell r="Z28">
            <v>2631.5548305995198</v>
          </cell>
          <cell r="AA28">
            <v>91.349666666666664</v>
          </cell>
          <cell r="AC28" t="str">
            <v>KTPS- B</v>
          </cell>
          <cell r="AD28">
            <v>2</v>
          </cell>
          <cell r="AE28">
            <v>0.99431999999999998</v>
          </cell>
          <cell r="AF28">
            <v>99.30919999999999</v>
          </cell>
          <cell r="AG28">
            <v>2516.0600123741006</v>
          </cell>
          <cell r="AH28">
            <v>99.30919999999999</v>
          </cell>
          <cell r="AJ28" t="str">
            <v>KTPS- B</v>
          </cell>
          <cell r="AK28">
            <v>2</v>
          </cell>
          <cell r="AL28">
            <v>0.99431999999999998</v>
          </cell>
          <cell r="AM28">
            <v>121.541</v>
          </cell>
          <cell r="AN28">
            <v>2698.0802385131901</v>
          </cell>
          <cell r="AO28">
            <v>121.541</v>
          </cell>
        </row>
        <row r="29">
          <cell r="A29" t="str">
            <v>KTPS- C</v>
          </cell>
          <cell r="B29">
            <v>2</v>
          </cell>
          <cell r="C29">
            <v>0.99431999999999998</v>
          </cell>
          <cell r="D29">
            <v>94.559519282511204</v>
          </cell>
          <cell r="E29">
            <v>2335.9630268740825</v>
          </cell>
          <cell r="F29">
            <v>94.559519282511204</v>
          </cell>
          <cell r="H29" t="str">
            <v>KTPS- C</v>
          </cell>
          <cell r="I29">
            <v>2</v>
          </cell>
          <cell r="J29">
            <v>0.99431999999999998</v>
          </cell>
          <cell r="K29">
            <v>76.874533333333332</v>
          </cell>
          <cell r="L29">
            <v>2483.4792411510784</v>
          </cell>
          <cell r="M29">
            <v>76.874533333333332</v>
          </cell>
          <cell r="O29" t="str">
            <v>KTPS- C</v>
          </cell>
          <cell r="P29">
            <v>2</v>
          </cell>
          <cell r="Q29">
            <v>0.99431999999999998</v>
          </cell>
          <cell r="R29">
            <v>79.535666666666671</v>
          </cell>
          <cell r="S29">
            <v>2605.1147106954431</v>
          </cell>
          <cell r="T29">
            <v>79.535666666666671</v>
          </cell>
          <cell r="V29" t="str">
            <v>KTPS- C</v>
          </cell>
          <cell r="W29">
            <v>2</v>
          </cell>
          <cell r="X29">
            <v>0.99431999999999998</v>
          </cell>
          <cell r="Y29">
            <v>91.349666666666664</v>
          </cell>
          <cell r="Z29">
            <v>2722.9044972661864</v>
          </cell>
          <cell r="AA29">
            <v>91.349666666666664</v>
          </cell>
          <cell r="AC29" t="str">
            <v>KTPS- C</v>
          </cell>
          <cell r="AD29">
            <v>2</v>
          </cell>
          <cell r="AE29">
            <v>0.99431999999999998</v>
          </cell>
          <cell r="AF29">
            <v>99.30919999999999</v>
          </cell>
          <cell r="AG29">
            <v>2615.3692123741007</v>
          </cell>
          <cell r="AH29">
            <v>99.30919999999999</v>
          </cell>
          <cell r="AJ29" t="str">
            <v>KTPS- C</v>
          </cell>
          <cell r="AK29">
            <v>2</v>
          </cell>
          <cell r="AL29">
            <v>0.99431999999999998</v>
          </cell>
          <cell r="AM29">
            <v>121.541</v>
          </cell>
          <cell r="AN29">
            <v>2819.6212385131903</v>
          </cell>
          <cell r="AO29">
            <v>121.541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260.50210696920584</v>
          </cell>
          <cell r="E30">
            <v>2596.4651338432882</v>
          </cell>
          <cell r="F30">
            <v>260.50210696920584</v>
          </cell>
          <cell r="H30" t="str">
            <v>VTPS- I</v>
          </cell>
          <cell r="I30">
            <v>2</v>
          </cell>
          <cell r="J30">
            <v>1.0464</v>
          </cell>
          <cell r="K30">
            <v>195</v>
          </cell>
          <cell r="L30">
            <v>2678.4792411510784</v>
          </cell>
          <cell r="M30">
            <v>195</v>
          </cell>
          <cell r="O30" t="str">
            <v>VTPS- I</v>
          </cell>
          <cell r="P30">
            <v>2</v>
          </cell>
          <cell r="Q30">
            <v>1.0464</v>
          </cell>
          <cell r="R30">
            <v>262.5</v>
          </cell>
          <cell r="S30">
            <v>2867.6147106954431</v>
          </cell>
          <cell r="T30">
            <v>262.5</v>
          </cell>
          <cell r="V30" t="str">
            <v>VTPS- I</v>
          </cell>
          <cell r="W30">
            <v>2</v>
          </cell>
          <cell r="X30">
            <v>1.0464</v>
          </cell>
          <cell r="Y30">
            <v>256.2</v>
          </cell>
          <cell r="Z30">
            <v>2979.1044972661862</v>
          </cell>
          <cell r="AA30">
            <v>256.2</v>
          </cell>
          <cell r="AC30" t="str">
            <v>VTPS- I</v>
          </cell>
          <cell r="AD30">
            <v>2</v>
          </cell>
          <cell r="AE30">
            <v>1.0464</v>
          </cell>
          <cell r="AF30">
            <v>249</v>
          </cell>
          <cell r="AG30">
            <v>2864.3692123741007</v>
          </cell>
          <cell r="AH30">
            <v>249</v>
          </cell>
          <cell r="AJ30" t="str">
            <v>VTPS- I</v>
          </cell>
          <cell r="AK30">
            <v>2</v>
          </cell>
          <cell r="AL30">
            <v>1.0464</v>
          </cell>
          <cell r="AM30">
            <v>264.60000000000002</v>
          </cell>
          <cell r="AN30">
            <v>3084.2212385131902</v>
          </cell>
          <cell r="AO30">
            <v>264.60000000000002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260.50210696920584</v>
          </cell>
          <cell r="E31">
            <v>2856.9672408124939</v>
          </cell>
          <cell r="F31">
            <v>260.50210696920584</v>
          </cell>
          <cell r="H31" t="str">
            <v>VTPS- II</v>
          </cell>
          <cell r="I31">
            <v>2</v>
          </cell>
          <cell r="J31">
            <v>1.0464</v>
          </cell>
          <cell r="K31">
            <v>195</v>
          </cell>
          <cell r="L31">
            <v>2873.4792411510784</v>
          </cell>
          <cell r="M31">
            <v>195</v>
          </cell>
          <cell r="O31" t="str">
            <v>VTPS- II</v>
          </cell>
          <cell r="P31">
            <v>2</v>
          </cell>
          <cell r="Q31">
            <v>1.0464</v>
          </cell>
          <cell r="R31">
            <v>262.5</v>
          </cell>
          <cell r="S31">
            <v>3130.1147106954431</v>
          </cell>
          <cell r="T31">
            <v>262.5</v>
          </cell>
          <cell r="V31" t="str">
            <v>VTPS- II</v>
          </cell>
          <cell r="W31">
            <v>2</v>
          </cell>
          <cell r="X31">
            <v>1.0464</v>
          </cell>
          <cell r="Y31">
            <v>256.2</v>
          </cell>
          <cell r="Z31">
            <v>3235.304497266186</v>
          </cell>
          <cell r="AA31">
            <v>256.2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249</v>
          </cell>
          <cell r="AG31">
            <v>3113.3692123741007</v>
          </cell>
          <cell r="AH31">
            <v>249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264.60000000000002</v>
          </cell>
          <cell r="AN31">
            <v>3348.8212385131901</v>
          </cell>
          <cell r="AO31">
            <v>264.60000000000002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260.50210696920584</v>
          </cell>
          <cell r="E32">
            <v>3117.4693477816995</v>
          </cell>
          <cell r="F32">
            <v>260.50210696920584</v>
          </cell>
          <cell r="H32" t="str">
            <v>VTPS- III</v>
          </cell>
          <cell r="I32">
            <v>2</v>
          </cell>
          <cell r="J32">
            <v>1.0464</v>
          </cell>
          <cell r="K32">
            <v>195</v>
          </cell>
          <cell r="L32">
            <v>3068.4792411510784</v>
          </cell>
          <cell r="M32">
            <v>195</v>
          </cell>
          <cell r="O32" t="str">
            <v>VTPS- III</v>
          </cell>
          <cell r="P32">
            <v>2</v>
          </cell>
          <cell r="Q32">
            <v>1.0464</v>
          </cell>
          <cell r="R32">
            <v>262.5</v>
          </cell>
          <cell r="S32">
            <v>3392.6147106954431</v>
          </cell>
          <cell r="T32">
            <v>262.5</v>
          </cell>
          <cell r="V32" t="str">
            <v>VTPS- III</v>
          </cell>
          <cell r="W32">
            <v>2</v>
          </cell>
          <cell r="X32">
            <v>1.0464</v>
          </cell>
          <cell r="Y32">
            <v>256.2</v>
          </cell>
          <cell r="Z32">
            <v>3491.5044972661858</v>
          </cell>
          <cell r="AA32">
            <v>256.2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249</v>
          </cell>
          <cell r="AG32">
            <v>3362.3692123741007</v>
          </cell>
          <cell r="AH32">
            <v>249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264.60000000000002</v>
          </cell>
          <cell r="AN32">
            <v>3613.42123851319</v>
          </cell>
          <cell r="AO32">
            <v>264.60000000000002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</v>
          </cell>
          <cell r="E33">
            <v>3199.4693477816995</v>
          </cell>
          <cell r="F33">
            <v>82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76</v>
          </cell>
          <cell r="L33">
            <v>3144.4792411510784</v>
          </cell>
          <cell r="M33">
            <v>76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63</v>
          </cell>
          <cell r="S33">
            <v>3455.6147106954431</v>
          </cell>
          <cell r="T33">
            <v>63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97</v>
          </cell>
          <cell r="Z33">
            <v>3588.5044972661858</v>
          </cell>
          <cell r="AA33">
            <v>97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92</v>
          </cell>
          <cell r="AG33">
            <v>3454.3692123741007</v>
          </cell>
          <cell r="AH33">
            <v>92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98</v>
          </cell>
          <cell r="AN33">
            <v>3711.42123851319</v>
          </cell>
          <cell r="AO33">
            <v>98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8.18</v>
          </cell>
          <cell r="E34">
            <v>3207.6493477816994</v>
          </cell>
          <cell r="F34">
            <v>8.18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8.18</v>
          </cell>
          <cell r="L34">
            <v>3152.6592411510783</v>
          </cell>
          <cell r="M34">
            <v>8.18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8.18</v>
          </cell>
          <cell r="S34">
            <v>3463.794710695443</v>
          </cell>
          <cell r="T34">
            <v>8.18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8.0299999999999994</v>
          </cell>
          <cell r="Z34">
            <v>3596.534497266186</v>
          </cell>
          <cell r="AA34">
            <v>8.0299999999999994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8.02</v>
          </cell>
          <cell r="AG34">
            <v>3462.3892123741007</v>
          </cell>
          <cell r="AH34">
            <v>8.02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8.02</v>
          </cell>
          <cell r="AN34">
            <v>3719.44123851319</v>
          </cell>
          <cell r="AO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195</v>
          </cell>
          <cell r="E35">
            <v>3402.6493477816994</v>
          </cell>
          <cell r="F35">
            <v>195</v>
          </cell>
          <cell r="H35" t="str">
            <v>Kondapalli</v>
          </cell>
          <cell r="I35">
            <v>2</v>
          </cell>
          <cell r="J35">
            <v>1.101</v>
          </cell>
          <cell r="K35">
            <v>219.30676266666674</v>
          </cell>
          <cell r="L35">
            <v>3371.9660038177449</v>
          </cell>
          <cell r="M35">
            <v>219.30676266666674</v>
          </cell>
          <cell r="O35" t="str">
            <v>Kondapalli</v>
          </cell>
          <cell r="P35">
            <v>2</v>
          </cell>
          <cell r="Q35">
            <v>1.101</v>
          </cell>
          <cell r="R35">
            <v>227.87676266666674</v>
          </cell>
          <cell r="S35">
            <v>3691.6714733621097</v>
          </cell>
          <cell r="T35">
            <v>227.87676266666674</v>
          </cell>
          <cell r="V35" t="str">
            <v>Kondapalli</v>
          </cell>
          <cell r="W35">
            <v>2</v>
          </cell>
          <cell r="X35">
            <v>1.101</v>
          </cell>
          <cell r="Y35">
            <v>165.26776266666673</v>
          </cell>
          <cell r="Z35">
            <v>3761.8022599328528</v>
          </cell>
          <cell r="AA35">
            <v>165.26776266666673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193.71776266666672</v>
          </cell>
          <cell r="AG35">
            <v>3656.1069750407673</v>
          </cell>
          <cell r="AH35">
            <v>193.71776266666672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227.87676266666674</v>
          </cell>
          <cell r="AN35">
            <v>3947.3180011798568</v>
          </cell>
          <cell r="AO35">
            <v>227.87676266666674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10.333333333333332</v>
          </cell>
          <cell r="E36">
            <v>3412.9826811150328</v>
          </cell>
          <cell r="F36">
            <v>10.333333333333332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</v>
          </cell>
          <cell r="L36">
            <v>3381.9660038177449</v>
          </cell>
          <cell r="M36">
            <v>10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10.333333333333332</v>
          </cell>
          <cell r="S36">
            <v>3702.0048066954432</v>
          </cell>
          <cell r="T36">
            <v>10.333333333333332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3772.1355932661863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9.6666666666666661</v>
          </cell>
          <cell r="AG36">
            <v>3665.7736417074339</v>
          </cell>
          <cell r="AH36">
            <v>9.6666666666666661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10.333333333333332</v>
          </cell>
          <cell r="AN36">
            <v>3957.6513345131902</v>
          </cell>
          <cell r="AO36">
            <v>10.333333333333332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16.016666666666669</v>
          </cell>
          <cell r="E37">
            <v>3428.9993477816997</v>
          </cell>
          <cell r="F37">
            <v>16.016666666666669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15.5</v>
          </cell>
          <cell r="L37">
            <v>3397.4660038177449</v>
          </cell>
          <cell r="M37">
            <v>15.5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16.016666666666669</v>
          </cell>
          <cell r="S37">
            <v>3718.0214733621101</v>
          </cell>
          <cell r="T37">
            <v>16.016666666666669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3788.1522599328532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14.983333333333334</v>
          </cell>
          <cell r="AG37">
            <v>3680.756975040767</v>
          </cell>
          <cell r="AH37">
            <v>14.983333333333334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16.016666666666669</v>
          </cell>
          <cell r="AN37">
            <v>3973.6680011798571</v>
          </cell>
          <cell r="AO37">
            <v>16.016666666666669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8.9</v>
          </cell>
          <cell r="E38">
            <v>3437.8993477816998</v>
          </cell>
          <cell r="F38">
            <v>8.9</v>
          </cell>
          <cell r="H38" t="str">
            <v>NTS</v>
          </cell>
          <cell r="I38">
            <v>2</v>
          </cell>
          <cell r="J38">
            <v>1.39828</v>
          </cell>
          <cell r="K38">
            <v>8.5</v>
          </cell>
          <cell r="L38">
            <v>3405.9660038177449</v>
          </cell>
          <cell r="M38">
            <v>8.5</v>
          </cell>
          <cell r="O38" t="str">
            <v>NTS</v>
          </cell>
          <cell r="P38">
            <v>2</v>
          </cell>
          <cell r="Q38">
            <v>1.39828</v>
          </cell>
          <cell r="R38">
            <v>0</v>
          </cell>
          <cell r="S38">
            <v>3718.0214733621101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12.75</v>
          </cell>
          <cell r="Z38">
            <v>3800.9022599328532</v>
          </cell>
          <cell r="AA38">
            <v>12.75</v>
          </cell>
          <cell r="AC38" t="str">
            <v>NTS</v>
          </cell>
          <cell r="AD38">
            <v>2</v>
          </cell>
          <cell r="AE38">
            <v>1.39828</v>
          </cell>
          <cell r="AF38">
            <v>11.9</v>
          </cell>
          <cell r="AG38">
            <v>3692.6569750407671</v>
          </cell>
          <cell r="AH38">
            <v>11.9</v>
          </cell>
          <cell r="AJ38" t="str">
            <v>NTS</v>
          </cell>
          <cell r="AK38">
            <v>2</v>
          </cell>
          <cell r="AL38">
            <v>1.39828</v>
          </cell>
          <cell r="AM38">
            <v>12.75</v>
          </cell>
          <cell r="AN38">
            <v>3986.4180011798571</v>
          </cell>
          <cell r="AO38">
            <v>12.75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272.50746268656718</v>
          </cell>
          <cell r="E39">
            <v>3710.4068104682669</v>
          </cell>
          <cell r="F39">
            <v>272.50746268656718</v>
          </cell>
          <cell r="H39" t="str">
            <v>RTPP</v>
          </cell>
          <cell r="I39">
            <v>2</v>
          </cell>
          <cell r="J39">
            <v>1.4072</v>
          </cell>
          <cell r="K39">
            <v>259.55</v>
          </cell>
          <cell r="L39">
            <v>3665.5160038177451</v>
          </cell>
          <cell r="M39">
            <v>259.55</v>
          </cell>
          <cell r="O39" t="str">
            <v>RTPP</v>
          </cell>
          <cell r="P39">
            <v>2</v>
          </cell>
          <cell r="Q39">
            <v>1.4072</v>
          </cell>
          <cell r="R39">
            <v>268.5</v>
          </cell>
          <cell r="S39">
            <v>3986.5214733621101</v>
          </cell>
          <cell r="T39">
            <v>228.77179649918389</v>
          </cell>
          <cell r="V39" t="str">
            <v>RTPP</v>
          </cell>
          <cell r="W39">
            <v>2</v>
          </cell>
          <cell r="X39">
            <v>1.4072</v>
          </cell>
          <cell r="Y39">
            <v>268.5</v>
          </cell>
          <cell r="Z39">
            <v>4069.4022599328532</v>
          </cell>
          <cell r="AA39">
            <v>181.18090578840383</v>
          </cell>
          <cell r="AC39" t="str">
            <v>RTPP</v>
          </cell>
          <cell r="AD39">
            <v>2</v>
          </cell>
          <cell r="AE39">
            <v>1.4072</v>
          </cell>
          <cell r="AF39">
            <v>250.6</v>
          </cell>
          <cell r="AG39">
            <v>3943.256975040767</v>
          </cell>
          <cell r="AH39">
            <v>212.77873061859373</v>
          </cell>
          <cell r="AJ39" t="str">
            <v>RTPP</v>
          </cell>
          <cell r="AK39">
            <v>2</v>
          </cell>
          <cell r="AL39">
            <v>1.4072</v>
          </cell>
          <cell r="AM39">
            <v>268.5</v>
          </cell>
          <cell r="AN39">
            <v>4254.9180011798571</v>
          </cell>
          <cell r="AO39">
            <v>120.54193670452059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19</v>
          </cell>
          <cell r="E40">
            <v>3729.4068104682669</v>
          </cell>
          <cell r="F40">
            <v>19</v>
          </cell>
          <cell r="H40" t="str">
            <v>VSP</v>
          </cell>
          <cell r="I40">
            <v>2</v>
          </cell>
          <cell r="J40">
            <v>1.76</v>
          </cell>
          <cell r="K40">
            <v>20</v>
          </cell>
          <cell r="L40">
            <v>3685.5160038177451</v>
          </cell>
          <cell r="M40">
            <v>20</v>
          </cell>
          <cell r="O40" t="str">
            <v>VSP</v>
          </cell>
          <cell r="P40">
            <v>2</v>
          </cell>
          <cell r="Q40">
            <v>1.76</v>
          </cell>
          <cell r="R40">
            <v>20</v>
          </cell>
          <cell r="S40">
            <v>4006.5214733621101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20</v>
          </cell>
          <cell r="Z40">
            <v>4089.4022599328532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20</v>
          </cell>
          <cell r="AG40">
            <v>3963.256975040767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20</v>
          </cell>
          <cell r="AN40">
            <v>4274.9180011798571</v>
          </cell>
          <cell r="AO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0</v>
          </cell>
          <cell r="E41">
            <v>3729.4068104682669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0</v>
          </cell>
          <cell r="L41">
            <v>3685.5160038177451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10.903999999999996</v>
          </cell>
          <cell r="S41">
            <v>4017.4254733621101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10.903999999999996</v>
          </cell>
          <cell r="Z41">
            <v>4100.3062599328532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10.903999999999996</v>
          </cell>
          <cell r="AG41">
            <v>3974.160975040767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10.903999999999996</v>
          </cell>
          <cell r="AN41">
            <v>4285.8220011798567</v>
          </cell>
          <cell r="AO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55.91</v>
          </cell>
          <cell r="E42">
            <v>3785.3168104682668</v>
          </cell>
          <cell r="F42">
            <v>55.91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20.239999999999998</v>
          </cell>
          <cell r="L42">
            <v>3705.7560038177448</v>
          </cell>
          <cell r="M42">
            <v>20.239999999999998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0</v>
          </cell>
          <cell r="S42">
            <v>4017.4254733621101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0</v>
          </cell>
          <cell r="Z42">
            <v>4100.3062599328532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0</v>
          </cell>
          <cell r="AG42">
            <v>3974.160975040767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0</v>
          </cell>
          <cell r="AN42">
            <v>4285.8220011798567</v>
          </cell>
          <cell r="AO42">
            <v>0</v>
          </cell>
        </row>
        <row r="43">
          <cell r="A43" t="str">
            <v>Gridco</v>
          </cell>
          <cell r="B43">
            <v>2</v>
          </cell>
          <cell r="C43">
            <v>2.2799999999999998</v>
          </cell>
          <cell r="D43">
            <v>0</v>
          </cell>
          <cell r="E43">
            <v>3785.3168104682668</v>
          </cell>
          <cell r="F43">
            <v>0</v>
          </cell>
          <cell r="H43" t="str">
            <v>Gridco</v>
          </cell>
          <cell r="I43">
            <v>2</v>
          </cell>
          <cell r="J43">
            <v>2.2799999999999998</v>
          </cell>
          <cell r="K43">
            <v>0</v>
          </cell>
          <cell r="L43">
            <v>3705.7560038177448</v>
          </cell>
          <cell r="M43">
            <v>0</v>
          </cell>
          <cell r="O43" t="str">
            <v>Gridco</v>
          </cell>
          <cell r="P43">
            <v>2</v>
          </cell>
          <cell r="Q43">
            <v>2.2799999999999998</v>
          </cell>
          <cell r="R43">
            <v>0</v>
          </cell>
          <cell r="S43">
            <v>4017.4254733621101</v>
          </cell>
          <cell r="T43">
            <v>0</v>
          </cell>
          <cell r="V43" t="str">
            <v>Gridco</v>
          </cell>
          <cell r="W43">
            <v>2</v>
          </cell>
          <cell r="X43">
            <v>2.2799999999999998</v>
          </cell>
          <cell r="Y43">
            <v>0</v>
          </cell>
          <cell r="Z43">
            <v>4100.3062599328532</v>
          </cell>
          <cell r="AA43">
            <v>0</v>
          </cell>
          <cell r="AC43" t="str">
            <v>Gridco</v>
          </cell>
          <cell r="AD43">
            <v>2</v>
          </cell>
          <cell r="AE43">
            <v>2.2799999999999998</v>
          </cell>
          <cell r="AF43">
            <v>0</v>
          </cell>
          <cell r="AG43">
            <v>3974.160975040767</v>
          </cell>
          <cell r="AH43">
            <v>0</v>
          </cell>
          <cell r="AJ43" t="str">
            <v>Gridco</v>
          </cell>
          <cell r="AK43">
            <v>2</v>
          </cell>
          <cell r="AL43">
            <v>2.2799999999999998</v>
          </cell>
          <cell r="AM43">
            <v>0</v>
          </cell>
          <cell r="AN43">
            <v>4285.8220011798567</v>
          </cell>
          <cell r="AO43">
            <v>0</v>
          </cell>
        </row>
        <row r="44">
          <cell r="A44" t="str">
            <v>RCL</v>
          </cell>
          <cell r="B44">
            <v>2</v>
          </cell>
          <cell r="C44">
            <v>2.46</v>
          </cell>
          <cell r="D44">
            <v>2</v>
          </cell>
          <cell r="E44">
            <v>3787.3168104682668</v>
          </cell>
          <cell r="F44">
            <v>2</v>
          </cell>
          <cell r="H44" t="str">
            <v>RCL</v>
          </cell>
          <cell r="I44">
            <v>2</v>
          </cell>
          <cell r="J44">
            <v>2.46</v>
          </cell>
          <cell r="K44">
            <v>2</v>
          </cell>
          <cell r="L44">
            <v>3707.7560038177448</v>
          </cell>
          <cell r="M44">
            <v>2</v>
          </cell>
          <cell r="O44" t="str">
            <v>RCL</v>
          </cell>
          <cell r="P44">
            <v>2</v>
          </cell>
          <cell r="Q44">
            <v>2.46</v>
          </cell>
          <cell r="R44">
            <v>2</v>
          </cell>
          <cell r="S44">
            <v>4019.4254733621101</v>
          </cell>
          <cell r="T44">
            <v>0</v>
          </cell>
          <cell r="V44" t="str">
            <v>RCL</v>
          </cell>
          <cell r="W44">
            <v>2</v>
          </cell>
          <cell r="X44">
            <v>2.46</v>
          </cell>
          <cell r="Y44">
            <v>2</v>
          </cell>
          <cell r="Z44">
            <v>4102.3062599328532</v>
          </cell>
          <cell r="AA44">
            <v>0</v>
          </cell>
          <cell r="AC44" t="str">
            <v>RCL</v>
          </cell>
          <cell r="AD44">
            <v>2</v>
          </cell>
          <cell r="AE44">
            <v>2.46</v>
          </cell>
          <cell r="AF44">
            <v>2</v>
          </cell>
          <cell r="AG44">
            <v>3976.160975040767</v>
          </cell>
          <cell r="AH44">
            <v>0</v>
          </cell>
          <cell r="AJ44" t="str">
            <v>RCL</v>
          </cell>
          <cell r="AK44">
            <v>2</v>
          </cell>
          <cell r="AL44">
            <v>2.46</v>
          </cell>
          <cell r="AM44">
            <v>2</v>
          </cell>
          <cell r="AN44">
            <v>4287.8220011798567</v>
          </cell>
          <cell r="AO44">
            <v>0</v>
          </cell>
        </row>
        <row r="45">
          <cell r="A45" t="str">
            <v>LVS</v>
          </cell>
          <cell r="B45">
            <v>2</v>
          </cell>
          <cell r="C45">
            <v>2.46</v>
          </cell>
          <cell r="D45">
            <v>0</v>
          </cell>
          <cell r="E45">
            <v>3787.3168104682668</v>
          </cell>
          <cell r="F45">
            <v>0</v>
          </cell>
          <cell r="H45" t="str">
            <v>LVS</v>
          </cell>
          <cell r="I45">
            <v>2</v>
          </cell>
          <cell r="J45">
            <v>2.46</v>
          </cell>
          <cell r="K45">
            <v>0</v>
          </cell>
          <cell r="L45">
            <v>3707.7560038177448</v>
          </cell>
          <cell r="M45">
            <v>0</v>
          </cell>
          <cell r="O45" t="str">
            <v>LVS</v>
          </cell>
          <cell r="P45">
            <v>2</v>
          </cell>
          <cell r="Q45">
            <v>2.46</v>
          </cell>
          <cell r="R45">
            <v>0</v>
          </cell>
          <cell r="S45">
            <v>4019.4254733621101</v>
          </cell>
          <cell r="T45">
            <v>0</v>
          </cell>
          <cell r="V45" t="str">
            <v>LVS</v>
          </cell>
          <cell r="W45">
            <v>2</v>
          </cell>
          <cell r="X45">
            <v>2.46</v>
          </cell>
          <cell r="Y45">
            <v>0</v>
          </cell>
          <cell r="Z45">
            <v>4102.3062599328532</v>
          </cell>
          <cell r="AA45">
            <v>0</v>
          </cell>
          <cell r="AC45" t="str">
            <v>LVS</v>
          </cell>
          <cell r="AD45">
            <v>2</v>
          </cell>
          <cell r="AE45">
            <v>2.46</v>
          </cell>
          <cell r="AF45">
            <v>0</v>
          </cell>
          <cell r="AG45">
            <v>3976.160975040767</v>
          </cell>
          <cell r="AH45">
            <v>0</v>
          </cell>
          <cell r="AJ45" t="str">
            <v>LVS</v>
          </cell>
          <cell r="AK45">
            <v>2</v>
          </cell>
          <cell r="AL45">
            <v>2.46</v>
          </cell>
          <cell r="AM45">
            <v>0</v>
          </cell>
          <cell r="AN45">
            <v>4287.8220011798567</v>
          </cell>
          <cell r="AO45">
            <v>0</v>
          </cell>
        </row>
      </sheetData>
      <sheetData sheetId="35" refreshError="1">
        <row r="11">
          <cell r="A11" t="str">
            <v>APGPCL Station II</v>
          </cell>
          <cell r="B11">
            <v>1</v>
          </cell>
          <cell r="C11">
            <v>0.97</v>
          </cell>
          <cell r="D11">
            <v>28.25</v>
          </cell>
          <cell r="E11">
            <v>28.25</v>
          </cell>
          <cell r="F11">
            <v>28.25</v>
          </cell>
          <cell r="H11" t="str">
            <v>APGPCL Station II</v>
          </cell>
          <cell r="I11">
            <v>1</v>
          </cell>
          <cell r="J11">
            <v>0.97</v>
          </cell>
          <cell r="K11">
            <v>28.25</v>
          </cell>
          <cell r="L11">
            <v>28.25</v>
          </cell>
          <cell r="M11">
            <v>28.25</v>
          </cell>
          <cell r="O11" t="str">
            <v>APGPCL Station II</v>
          </cell>
          <cell r="P11">
            <v>1</v>
          </cell>
          <cell r="Q11">
            <v>0.97</v>
          </cell>
          <cell r="R11">
            <v>28.25</v>
          </cell>
          <cell r="S11">
            <v>28.25</v>
          </cell>
          <cell r="T11">
            <v>28.25</v>
          </cell>
          <cell r="V11" t="str">
            <v>APGPCL Station II</v>
          </cell>
          <cell r="W11">
            <v>1</v>
          </cell>
          <cell r="X11">
            <v>0.97</v>
          </cell>
          <cell r="Y11">
            <v>29</v>
          </cell>
          <cell r="Z11">
            <v>29</v>
          </cell>
          <cell r="AA11">
            <v>29</v>
          </cell>
          <cell r="AC11" t="str">
            <v>APGPCL Station II</v>
          </cell>
          <cell r="AD11">
            <v>1</v>
          </cell>
          <cell r="AE11">
            <v>0.97</v>
          </cell>
          <cell r="AF11">
            <v>29</v>
          </cell>
          <cell r="AG11">
            <v>29</v>
          </cell>
          <cell r="AH11">
            <v>29</v>
          </cell>
          <cell r="AJ11" t="str">
            <v>APGPCL Station II</v>
          </cell>
          <cell r="AK11">
            <v>1</v>
          </cell>
          <cell r="AL11">
            <v>0.97</v>
          </cell>
          <cell r="AM11">
            <v>0</v>
          </cell>
          <cell r="AN11">
            <v>0</v>
          </cell>
          <cell r="AO11">
            <v>0</v>
          </cell>
          <cell r="AQ11" t="str">
            <v>APGPCL Station II</v>
          </cell>
          <cell r="AR11">
            <v>1</v>
          </cell>
          <cell r="AS11">
            <v>0.97</v>
          </cell>
          <cell r="AT11">
            <v>29</v>
          </cell>
          <cell r="AU11">
            <v>29</v>
          </cell>
          <cell r="AV11">
            <v>29</v>
          </cell>
          <cell r="AX11" t="str">
            <v>APGPCL Station II</v>
          </cell>
          <cell r="AY11">
            <v>1</v>
          </cell>
          <cell r="AZ11">
            <v>0.97</v>
          </cell>
          <cell r="BA11">
            <v>28.25</v>
          </cell>
          <cell r="BB11">
            <v>28.25</v>
          </cell>
          <cell r="BC11">
            <v>28.25</v>
          </cell>
          <cell r="BE11" t="str">
            <v>APGPCL Station II</v>
          </cell>
          <cell r="BF11">
            <v>1</v>
          </cell>
          <cell r="BG11">
            <v>0.97</v>
          </cell>
          <cell r="BH11">
            <v>29</v>
          </cell>
          <cell r="BI11">
            <v>29</v>
          </cell>
          <cell r="BJ11">
            <v>29</v>
          </cell>
          <cell r="BL11" t="str">
            <v>APGPCL Station II</v>
          </cell>
          <cell r="BM11">
            <v>1</v>
          </cell>
          <cell r="BN11">
            <v>0.97</v>
          </cell>
          <cell r="BO11">
            <v>29</v>
          </cell>
          <cell r="BP11">
            <v>29</v>
          </cell>
          <cell r="BQ11">
            <v>29</v>
          </cell>
          <cell r="BS11" t="str">
            <v>APGPCL Station II</v>
          </cell>
          <cell r="BT11">
            <v>1</v>
          </cell>
          <cell r="BU11">
            <v>0.97</v>
          </cell>
          <cell r="BV11">
            <v>26.25</v>
          </cell>
          <cell r="BW11">
            <v>26.25</v>
          </cell>
          <cell r="BX11">
            <v>26.25</v>
          </cell>
          <cell r="BZ11" t="str">
            <v>APGPCL Station II</v>
          </cell>
          <cell r="CA11">
            <v>1</v>
          </cell>
          <cell r="CB11">
            <v>0.97</v>
          </cell>
          <cell r="CC11">
            <v>29</v>
          </cell>
          <cell r="CD11">
            <v>29</v>
          </cell>
          <cell r="CE11">
            <v>29</v>
          </cell>
        </row>
        <row r="12">
          <cell r="A12" t="str">
            <v>APGPCL Station I</v>
          </cell>
          <cell r="B12">
            <v>1</v>
          </cell>
          <cell r="C12">
            <v>1.39</v>
          </cell>
          <cell r="D12">
            <v>9</v>
          </cell>
          <cell r="E12">
            <v>37.25</v>
          </cell>
          <cell r="F12">
            <v>9</v>
          </cell>
          <cell r="H12" t="str">
            <v>APGPCL Station I</v>
          </cell>
          <cell r="I12">
            <v>1</v>
          </cell>
          <cell r="J12">
            <v>1.39</v>
          </cell>
          <cell r="K12">
            <v>9</v>
          </cell>
          <cell r="L12">
            <v>37.25</v>
          </cell>
          <cell r="M12">
            <v>9</v>
          </cell>
          <cell r="O12" t="str">
            <v>APGPCL Station I</v>
          </cell>
          <cell r="P12">
            <v>1</v>
          </cell>
          <cell r="Q12">
            <v>1.39</v>
          </cell>
          <cell r="R12">
            <v>4.5</v>
          </cell>
          <cell r="S12">
            <v>32.75</v>
          </cell>
          <cell r="T12">
            <v>4.5</v>
          </cell>
          <cell r="V12" t="str">
            <v>APGPCL Station I</v>
          </cell>
          <cell r="W12">
            <v>1</v>
          </cell>
          <cell r="X12">
            <v>1.39</v>
          </cell>
          <cell r="Y12">
            <v>9.3000000000000007</v>
          </cell>
          <cell r="Z12">
            <v>38.299999999999997</v>
          </cell>
          <cell r="AA12">
            <v>9.3000000000000007</v>
          </cell>
          <cell r="AC12" t="str">
            <v>APGPCL Station I</v>
          </cell>
          <cell r="AD12">
            <v>1</v>
          </cell>
          <cell r="AE12">
            <v>1.39</v>
          </cell>
          <cell r="AF12">
            <v>9.3000000000000007</v>
          </cell>
          <cell r="AG12">
            <v>38.299999999999997</v>
          </cell>
          <cell r="AH12">
            <v>9.3000000000000007</v>
          </cell>
          <cell r="AJ12" t="str">
            <v>APGPCL Station I</v>
          </cell>
          <cell r="AK12">
            <v>1</v>
          </cell>
          <cell r="AL12">
            <v>1.39</v>
          </cell>
          <cell r="AM12">
            <v>9</v>
          </cell>
          <cell r="AN12">
            <v>9</v>
          </cell>
          <cell r="AO12">
            <v>9</v>
          </cell>
          <cell r="AQ12" t="str">
            <v>APGPCL Station I</v>
          </cell>
          <cell r="AR12">
            <v>1</v>
          </cell>
          <cell r="AS12">
            <v>1.39</v>
          </cell>
          <cell r="AT12">
            <v>9.3000000000000007</v>
          </cell>
          <cell r="AU12">
            <v>38.299999999999997</v>
          </cell>
          <cell r="AV12">
            <v>9.3000000000000007</v>
          </cell>
          <cell r="AX12" t="str">
            <v>APGPCL Station I</v>
          </cell>
          <cell r="AY12">
            <v>1</v>
          </cell>
          <cell r="AZ12">
            <v>1.39</v>
          </cell>
          <cell r="BA12">
            <v>9</v>
          </cell>
          <cell r="BB12">
            <v>37.25</v>
          </cell>
          <cell r="BC12">
            <v>9</v>
          </cell>
          <cell r="BE12" t="str">
            <v>APGPCL Station I</v>
          </cell>
          <cell r="BF12">
            <v>1</v>
          </cell>
          <cell r="BG12">
            <v>1.39</v>
          </cell>
          <cell r="BH12">
            <v>9.3000000000000007</v>
          </cell>
          <cell r="BI12">
            <v>38.299999999999997</v>
          </cell>
          <cell r="BJ12">
            <v>9.3000000000000007</v>
          </cell>
          <cell r="BL12" t="str">
            <v>APGPCL Station I</v>
          </cell>
          <cell r="BM12">
            <v>1</v>
          </cell>
          <cell r="BN12">
            <v>1.39</v>
          </cell>
          <cell r="BO12">
            <v>9.3000000000000007</v>
          </cell>
          <cell r="BP12">
            <v>38.299999999999997</v>
          </cell>
          <cell r="BQ12">
            <v>9.3000000000000007</v>
          </cell>
          <cell r="BS12" t="str">
            <v>APGPCL Station I</v>
          </cell>
          <cell r="BT12">
            <v>1</v>
          </cell>
          <cell r="BU12">
            <v>1.39</v>
          </cell>
          <cell r="BV12">
            <v>8.4</v>
          </cell>
          <cell r="BW12">
            <v>34.65</v>
          </cell>
          <cell r="BX12">
            <v>8.4</v>
          </cell>
          <cell r="BZ12" t="str">
            <v>APGPCL Station I</v>
          </cell>
          <cell r="CA12">
            <v>1</v>
          </cell>
          <cell r="CB12">
            <v>1.39</v>
          </cell>
          <cell r="CC12">
            <v>9.3000000000000007</v>
          </cell>
          <cell r="CD12">
            <v>38.299999999999997</v>
          </cell>
          <cell r="CE12">
            <v>9.3000000000000007</v>
          </cell>
        </row>
        <row r="13">
          <cell r="A13" t="str">
            <v>NPC-MAPS</v>
          </cell>
          <cell r="B13">
            <v>1</v>
          </cell>
          <cell r="C13">
            <v>2.2789520205623948</v>
          </cell>
          <cell r="D13">
            <v>11.74</v>
          </cell>
          <cell r="E13">
            <v>48.99</v>
          </cell>
          <cell r="F13">
            <v>11.74</v>
          </cell>
          <cell r="H13" t="str">
            <v>NPC-MAPS</v>
          </cell>
          <cell r="I13">
            <v>1</v>
          </cell>
          <cell r="J13">
            <v>2.2789520205623948</v>
          </cell>
          <cell r="K13">
            <v>12.01</v>
          </cell>
          <cell r="L13">
            <v>49.26</v>
          </cell>
          <cell r="M13">
            <v>12.01</v>
          </cell>
          <cell r="O13" t="str">
            <v>NPC-MAPS</v>
          </cell>
          <cell r="P13">
            <v>1</v>
          </cell>
          <cell r="Q13">
            <v>2.2789520205623948</v>
          </cell>
          <cell r="R13">
            <v>11.74</v>
          </cell>
          <cell r="S13">
            <v>44.49</v>
          </cell>
          <cell r="T13">
            <v>11.74</v>
          </cell>
          <cell r="V13" t="str">
            <v>NPC-MAPS</v>
          </cell>
          <cell r="W13">
            <v>1</v>
          </cell>
          <cell r="X13">
            <v>2.2789520205623948</v>
          </cell>
          <cell r="Y13">
            <v>9.66</v>
          </cell>
          <cell r="Z13">
            <v>47.959999999999994</v>
          </cell>
          <cell r="AA13">
            <v>9.66</v>
          </cell>
          <cell r="AC13" t="str">
            <v>NPC-MAPS</v>
          </cell>
          <cell r="AD13">
            <v>1</v>
          </cell>
          <cell r="AE13">
            <v>2.2789520205623948</v>
          </cell>
          <cell r="AF13">
            <v>12.01</v>
          </cell>
          <cell r="AG13">
            <v>50.309999999999995</v>
          </cell>
          <cell r="AH13">
            <v>12.01</v>
          </cell>
          <cell r="AJ13" t="str">
            <v>NPC-MAPS</v>
          </cell>
          <cell r="AK13">
            <v>1</v>
          </cell>
          <cell r="AL13">
            <v>2.2789520205623948</v>
          </cell>
          <cell r="AM13">
            <v>11.74</v>
          </cell>
          <cell r="AN13">
            <v>20.740000000000002</v>
          </cell>
          <cell r="AO13">
            <v>11.74</v>
          </cell>
          <cell r="AQ13" t="str">
            <v>NPC-MAPS</v>
          </cell>
          <cell r="AR13">
            <v>1</v>
          </cell>
          <cell r="AS13">
            <v>2.2789520205623948</v>
          </cell>
          <cell r="AT13">
            <v>12.01</v>
          </cell>
          <cell r="AU13">
            <v>50.309999999999995</v>
          </cell>
          <cell r="AV13">
            <v>12.01</v>
          </cell>
          <cell r="AX13" t="str">
            <v>NPC-MAPS</v>
          </cell>
          <cell r="AY13">
            <v>1</v>
          </cell>
          <cell r="AZ13">
            <v>2.2789520205623948</v>
          </cell>
          <cell r="BA13">
            <v>11.74</v>
          </cell>
          <cell r="BB13">
            <v>48.99</v>
          </cell>
          <cell r="BC13">
            <v>11.74</v>
          </cell>
          <cell r="BE13" t="str">
            <v>NPC-MAPS</v>
          </cell>
          <cell r="BF13">
            <v>1</v>
          </cell>
          <cell r="BG13">
            <v>2.2789520205623948</v>
          </cell>
          <cell r="BH13">
            <v>12.01</v>
          </cell>
          <cell r="BI13">
            <v>50.309999999999995</v>
          </cell>
          <cell r="BJ13">
            <v>12.01</v>
          </cell>
          <cell r="BL13" t="str">
            <v>NPC-MAPS</v>
          </cell>
          <cell r="BM13">
            <v>1</v>
          </cell>
          <cell r="BN13">
            <v>2.2789520205623948</v>
          </cell>
          <cell r="BO13">
            <v>11.74</v>
          </cell>
          <cell r="BP13">
            <v>50.04</v>
          </cell>
          <cell r="BQ13">
            <v>11.74</v>
          </cell>
          <cell r="BS13" t="str">
            <v>NPC-MAPS</v>
          </cell>
          <cell r="BT13">
            <v>1</v>
          </cell>
          <cell r="BU13">
            <v>2.2789520205623948</v>
          </cell>
          <cell r="BV13">
            <v>11.11</v>
          </cell>
          <cell r="BW13">
            <v>45.76</v>
          </cell>
          <cell r="BX13">
            <v>11.11</v>
          </cell>
          <cell r="BZ13" t="str">
            <v>NPC-MAPS</v>
          </cell>
          <cell r="CA13">
            <v>1</v>
          </cell>
          <cell r="CB13">
            <v>2.2789520205623948</v>
          </cell>
          <cell r="CC13">
            <v>12.01</v>
          </cell>
          <cell r="CD13">
            <v>50.309999999999995</v>
          </cell>
          <cell r="CE13">
            <v>12.01</v>
          </cell>
        </row>
        <row r="14">
          <cell r="A14" t="str">
            <v>Non Conventional</v>
          </cell>
          <cell r="B14">
            <v>1</v>
          </cell>
          <cell r="C14">
            <v>2.3046214761376245</v>
          </cell>
          <cell r="D14">
            <v>136.65</v>
          </cell>
          <cell r="E14">
            <v>185.64000000000001</v>
          </cell>
          <cell r="F14">
            <v>136.65</v>
          </cell>
          <cell r="H14" t="str">
            <v>Non Conventional</v>
          </cell>
          <cell r="I14">
            <v>1</v>
          </cell>
          <cell r="J14">
            <v>2.3046214761376245</v>
          </cell>
          <cell r="K14">
            <v>137.22</v>
          </cell>
          <cell r="L14">
            <v>186.48</v>
          </cell>
          <cell r="M14">
            <v>137.22</v>
          </cell>
          <cell r="O14" t="str">
            <v>Non Conventional</v>
          </cell>
          <cell r="P14">
            <v>1</v>
          </cell>
          <cell r="Q14">
            <v>2.3046214761376245</v>
          </cell>
          <cell r="R14">
            <v>140.12</v>
          </cell>
          <cell r="S14">
            <v>184.61</v>
          </cell>
          <cell r="T14">
            <v>140.12</v>
          </cell>
          <cell r="V14" t="str">
            <v>Non Conventional</v>
          </cell>
          <cell r="W14">
            <v>1</v>
          </cell>
          <cell r="X14">
            <v>2.3046214761376245</v>
          </cell>
          <cell r="Y14">
            <v>133.34</v>
          </cell>
          <cell r="Z14">
            <v>181.3</v>
          </cell>
          <cell r="AA14">
            <v>133.34</v>
          </cell>
          <cell r="AC14" t="str">
            <v>Non Conventional</v>
          </cell>
          <cell r="AD14">
            <v>1</v>
          </cell>
          <cell r="AE14">
            <v>2.3046214761376245</v>
          </cell>
          <cell r="AF14">
            <v>140.52000000000001</v>
          </cell>
          <cell r="AG14">
            <v>190.83</v>
          </cell>
          <cell r="AH14">
            <v>140.52000000000001</v>
          </cell>
          <cell r="AJ14" t="str">
            <v>Non Conventional</v>
          </cell>
          <cell r="AK14">
            <v>1</v>
          </cell>
          <cell r="AL14">
            <v>2.3046214761376245</v>
          </cell>
          <cell r="AM14">
            <v>140.19999999999999</v>
          </cell>
          <cell r="AN14">
            <v>160.94</v>
          </cell>
          <cell r="AO14">
            <v>140.19999999999999</v>
          </cell>
          <cell r="AQ14" t="str">
            <v>Non Conventional</v>
          </cell>
          <cell r="AR14">
            <v>1</v>
          </cell>
          <cell r="AS14">
            <v>2.3046214761376245</v>
          </cell>
          <cell r="AT14">
            <v>141.38999999999999</v>
          </cell>
          <cell r="AU14">
            <v>191.7</v>
          </cell>
          <cell r="AV14">
            <v>141.38999999999999</v>
          </cell>
          <cell r="AX14" t="str">
            <v>Non Conventional</v>
          </cell>
          <cell r="AY14">
            <v>1</v>
          </cell>
          <cell r="AZ14">
            <v>2.3046214761376245</v>
          </cell>
          <cell r="BA14">
            <v>152.29</v>
          </cell>
          <cell r="BB14">
            <v>201.28</v>
          </cell>
          <cell r="BC14">
            <v>152.29</v>
          </cell>
          <cell r="BE14" t="str">
            <v>Non Conventional</v>
          </cell>
          <cell r="BF14">
            <v>1</v>
          </cell>
          <cell r="BG14">
            <v>2.3046214761376245</v>
          </cell>
          <cell r="BH14">
            <v>161.1</v>
          </cell>
          <cell r="BI14">
            <v>211.41</v>
          </cell>
          <cell r="BJ14">
            <v>161.1</v>
          </cell>
          <cell r="BL14" t="str">
            <v>Non Conventional</v>
          </cell>
          <cell r="BM14">
            <v>1</v>
          </cell>
          <cell r="BN14">
            <v>2.3046214761376245</v>
          </cell>
          <cell r="BO14">
            <v>163.51</v>
          </cell>
          <cell r="BP14">
            <v>213.54999999999998</v>
          </cell>
          <cell r="BQ14">
            <v>163.51</v>
          </cell>
          <cell r="BS14" t="str">
            <v>Non Conventional</v>
          </cell>
          <cell r="BT14">
            <v>1</v>
          </cell>
          <cell r="BU14">
            <v>2.3046214761376245</v>
          </cell>
          <cell r="BV14">
            <v>163.07</v>
          </cell>
          <cell r="BW14">
            <v>208.82999999999998</v>
          </cell>
          <cell r="BX14">
            <v>163.07</v>
          </cell>
          <cell r="BZ14" t="str">
            <v>Non Conventional</v>
          </cell>
          <cell r="CA14">
            <v>1</v>
          </cell>
          <cell r="CB14">
            <v>2.3046214761376245</v>
          </cell>
          <cell r="CC14">
            <v>192.59</v>
          </cell>
          <cell r="CD14">
            <v>242.9</v>
          </cell>
          <cell r="CE14">
            <v>192.59</v>
          </cell>
        </row>
        <row r="15">
          <cell r="A15" t="str">
            <v>APGenco Hydel</v>
          </cell>
          <cell r="B15">
            <v>2</v>
          </cell>
          <cell r="C15">
            <v>0</v>
          </cell>
          <cell r="D15">
            <v>132.66</v>
          </cell>
          <cell r="E15">
            <v>318.3</v>
          </cell>
          <cell r="F15">
            <v>132.66</v>
          </cell>
          <cell r="H15" t="str">
            <v>APGenco Hydel</v>
          </cell>
          <cell r="I15">
            <v>2</v>
          </cell>
          <cell r="J15">
            <v>0</v>
          </cell>
          <cell r="K15">
            <v>129.19499999999999</v>
          </cell>
          <cell r="L15">
            <v>315.67499999999995</v>
          </cell>
          <cell r="M15">
            <v>129.19499999999999</v>
          </cell>
          <cell r="O15" t="str">
            <v>APGenco Hydel</v>
          </cell>
          <cell r="P15">
            <v>2</v>
          </cell>
          <cell r="Q15">
            <v>0</v>
          </cell>
          <cell r="R15">
            <v>130.185</v>
          </cell>
          <cell r="S15">
            <v>314.79500000000002</v>
          </cell>
          <cell r="T15">
            <v>130.185</v>
          </cell>
          <cell r="V15" t="str">
            <v>APGenco Hydel</v>
          </cell>
          <cell r="W15">
            <v>2</v>
          </cell>
          <cell r="X15">
            <v>0</v>
          </cell>
          <cell r="Y15">
            <v>287.10000000000002</v>
          </cell>
          <cell r="Z15">
            <v>468.40000000000003</v>
          </cell>
          <cell r="AA15">
            <v>287.10000000000002</v>
          </cell>
          <cell r="AC15" t="str">
            <v>APGenco Hydel</v>
          </cell>
          <cell r="AD15">
            <v>2</v>
          </cell>
          <cell r="AE15">
            <v>0</v>
          </cell>
          <cell r="AF15">
            <v>694.98</v>
          </cell>
          <cell r="AG15">
            <v>885.81000000000006</v>
          </cell>
          <cell r="AH15">
            <v>694.98</v>
          </cell>
          <cell r="AJ15" t="str">
            <v>APGenco Hydel</v>
          </cell>
          <cell r="AK15">
            <v>2</v>
          </cell>
          <cell r="AL15">
            <v>0</v>
          </cell>
          <cell r="AM15">
            <v>1008.3150000000001</v>
          </cell>
          <cell r="AN15">
            <v>1169.2550000000001</v>
          </cell>
          <cell r="AO15">
            <v>1008.3150000000001</v>
          </cell>
          <cell r="AQ15" t="str">
            <v>APGenco Hydel</v>
          </cell>
          <cell r="AR15">
            <v>2</v>
          </cell>
          <cell r="AS15">
            <v>0</v>
          </cell>
          <cell r="AT15">
            <v>1009.3049999999999</v>
          </cell>
          <cell r="AU15">
            <v>1201.0049999999999</v>
          </cell>
          <cell r="AV15">
            <v>1009.3049999999999</v>
          </cell>
          <cell r="AX15" t="str">
            <v>APGenco Hydel</v>
          </cell>
          <cell r="AY15">
            <v>2</v>
          </cell>
          <cell r="AZ15">
            <v>0</v>
          </cell>
          <cell r="BA15">
            <v>798.43499999999995</v>
          </cell>
          <cell r="BB15">
            <v>999.71499999999992</v>
          </cell>
          <cell r="BC15">
            <v>798.43499999999995</v>
          </cell>
          <cell r="BE15" t="str">
            <v>APGenco Hydel</v>
          </cell>
          <cell r="BF15">
            <v>2</v>
          </cell>
          <cell r="BG15">
            <v>0</v>
          </cell>
          <cell r="BH15">
            <v>623.20500000000004</v>
          </cell>
          <cell r="BI15">
            <v>834.61500000000001</v>
          </cell>
          <cell r="BJ15">
            <v>623.20500000000004</v>
          </cell>
          <cell r="BL15" t="str">
            <v>APGenco Hydel</v>
          </cell>
          <cell r="BM15">
            <v>2</v>
          </cell>
          <cell r="BN15">
            <v>0</v>
          </cell>
          <cell r="BO15">
            <v>611.32500000000005</v>
          </cell>
          <cell r="BP15">
            <v>824.875</v>
          </cell>
          <cell r="BQ15">
            <v>611.32500000000005</v>
          </cell>
          <cell r="BS15" t="str">
            <v>APGenco Hydel</v>
          </cell>
          <cell r="BT15">
            <v>2</v>
          </cell>
          <cell r="BU15">
            <v>0</v>
          </cell>
          <cell r="BV15">
            <v>540.54</v>
          </cell>
          <cell r="BW15">
            <v>749.36999999999989</v>
          </cell>
          <cell r="BX15">
            <v>540.54</v>
          </cell>
          <cell r="BZ15" t="str">
            <v>APGenco Hydel</v>
          </cell>
          <cell r="CA15">
            <v>2</v>
          </cell>
          <cell r="CB15">
            <v>0</v>
          </cell>
          <cell r="CC15">
            <v>457.38</v>
          </cell>
          <cell r="CD15">
            <v>700.28</v>
          </cell>
          <cell r="CE15">
            <v>457.38</v>
          </cell>
        </row>
        <row r="16">
          <cell r="A16" t="str">
            <v>Talcher Stage 2</v>
          </cell>
          <cell r="B16">
            <v>2</v>
          </cell>
          <cell r="C16">
            <v>0.49733547227689412</v>
          </cell>
          <cell r="D16">
            <v>128.26396288209608</v>
          </cell>
          <cell r="E16">
            <v>446.56396288209612</v>
          </cell>
          <cell r="F16">
            <v>128.26396288209608</v>
          </cell>
          <cell r="H16" t="str">
            <v>Talcher Stage 2</v>
          </cell>
          <cell r="I16">
            <v>2</v>
          </cell>
          <cell r="J16">
            <v>0.49733547227689412</v>
          </cell>
          <cell r="K16">
            <v>132.5874672489083</v>
          </cell>
          <cell r="L16">
            <v>448.26246724890825</v>
          </cell>
          <cell r="M16">
            <v>132.5874672489083</v>
          </cell>
          <cell r="O16" t="str">
            <v>Talcher Stage 2</v>
          </cell>
          <cell r="P16">
            <v>2</v>
          </cell>
          <cell r="Q16">
            <v>0.49733547227689412</v>
          </cell>
          <cell r="R16">
            <v>161.41082969432318</v>
          </cell>
          <cell r="S16">
            <v>476.2058296943232</v>
          </cell>
          <cell r="T16">
            <v>161.41082969432318</v>
          </cell>
          <cell r="V16" t="str">
            <v>Talcher Stage 2</v>
          </cell>
          <cell r="W16">
            <v>2</v>
          </cell>
          <cell r="X16">
            <v>0.49733547227689412</v>
          </cell>
          <cell r="Y16">
            <v>166.88726855895197</v>
          </cell>
          <cell r="Z16">
            <v>635.28726855895206</v>
          </cell>
          <cell r="AA16">
            <v>166.88726855895197</v>
          </cell>
          <cell r="AC16" t="str">
            <v>Talcher Stage 2</v>
          </cell>
          <cell r="AD16">
            <v>2</v>
          </cell>
          <cell r="AE16">
            <v>0.49733547227689412</v>
          </cell>
          <cell r="AF16">
            <v>196.2870982532751</v>
          </cell>
          <cell r="AG16">
            <v>1082.0970982532751</v>
          </cell>
          <cell r="AH16">
            <v>196.2870982532751</v>
          </cell>
          <cell r="AJ16" t="str">
            <v>Talcher Stage 2</v>
          </cell>
          <cell r="AK16">
            <v>2</v>
          </cell>
          <cell r="AL16">
            <v>0.49733547227689412</v>
          </cell>
          <cell r="AM16">
            <v>189.94595851528385</v>
          </cell>
          <cell r="AN16">
            <v>1359.2009585152839</v>
          </cell>
          <cell r="AO16">
            <v>189.94595851528385</v>
          </cell>
          <cell r="AQ16" t="str">
            <v>Talcher Stage 2</v>
          </cell>
          <cell r="AR16">
            <v>2</v>
          </cell>
          <cell r="AS16">
            <v>0.49733547227689412</v>
          </cell>
          <cell r="AT16">
            <v>132.5874672489083</v>
          </cell>
          <cell r="AU16">
            <v>1333.5924672489082</v>
          </cell>
          <cell r="AV16">
            <v>132.5874672489083</v>
          </cell>
          <cell r="AX16" t="str">
            <v>Talcher Stage 2</v>
          </cell>
          <cell r="AY16">
            <v>2</v>
          </cell>
          <cell r="AZ16">
            <v>0.49733547227689412</v>
          </cell>
          <cell r="BA16">
            <v>128.26396288209608</v>
          </cell>
          <cell r="BB16">
            <v>1127.9789628820961</v>
          </cell>
          <cell r="BC16">
            <v>128.26396288209608</v>
          </cell>
          <cell r="BE16" t="str">
            <v>Talcher Stage 2</v>
          </cell>
          <cell r="BF16">
            <v>2</v>
          </cell>
          <cell r="BG16">
            <v>0.49733547227689412</v>
          </cell>
          <cell r="BH16">
            <v>215.8869847161572</v>
          </cell>
          <cell r="BI16">
            <v>1050.5019847161573</v>
          </cell>
          <cell r="BJ16">
            <v>215.8869847161572</v>
          </cell>
          <cell r="BL16" t="str">
            <v>Talcher Stage 2</v>
          </cell>
          <cell r="BM16">
            <v>2</v>
          </cell>
          <cell r="BN16">
            <v>0.49733547227689412</v>
          </cell>
          <cell r="BO16">
            <v>215.8869847161572</v>
          </cell>
          <cell r="BP16">
            <v>1040.7619847161573</v>
          </cell>
          <cell r="BQ16">
            <v>215.8869847161572</v>
          </cell>
          <cell r="BS16" t="str">
            <v>Talcher Stage 2</v>
          </cell>
          <cell r="BT16">
            <v>2</v>
          </cell>
          <cell r="BU16">
            <v>0.49733547227689412</v>
          </cell>
          <cell r="BV16">
            <v>234.04570305676859</v>
          </cell>
          <cell r="BW16">
            <v>983.41570305676851</v>
          </cell>
          <cell r="BX16">
            <v>234.04570305676859</v>
          </cell>
          <cell r="BZ16" t="str">
            <v>Talcher Stage 2</v>
          </cell>
          <cell r="CA16">
            <v>2</v>
          </cell>
          <cell r="CB16">
            <v>0.49733547227689412</v>
          </cell>
          <cell r="CC16">
            <v>279.58661572052404</v>
          </cell>
          <cell r="CD16">
            <v>979.86661572052401</v>
          </cell>
          <cell r="CE16">
            <v>279.58661572052404</v>
          </cell>
        </row>
        <row r="17">
          <cell r="A17" t="str">
            <v>Talcher Stage 1</v>
          </cell>
          <cell r="B17">
            <v>2</v>
          </cell>
          <cell r="C17">
            <v>0.49912127794189243</v>
          </cell>
          <cell r="D17">
            <v>4.5</v>
          </cell>
          <cell r="E17">
            <v>451.06396288209612</v>
          </cell>
          <cell r="F17">
            <v>4.5</v>
          </cell>
          <cell r="H17" t="str">
            <v>Talcher Stage 1</v>
          </cell>
          <cell r="I17">
            <v>2</v>
          </cell>
          <cell r="J17">
            <v>0.49912127794189243</v>
          </cell>
          <cell r="K17">
            <v>4.6500000000000004</v>
          </cell>
          <cell r="L17">
            <v>452.91246724890823</v>
          </cell>
          <cell r="M17">
            <v>4.6500000000000004</v>
          </cell>
          <cell r="O17" t="str">
            <v>Talcher Stage 1</v>
          </cell>
          <cell r="P17">
            <v>2</v>
          </cell>
          <cell r="Q17">
            <v>0.49912127794189243</v>
          </cell>
          <cell r="R17">
            <v>4.5</v>
          </cell>
          <cell r="S17">
            <v>480.7058296943232</v>
          </cell>
          <cell r="T17">
            <v>4.5</v>
          </cell>
          <cell r="V17" t="str">
            <v>Talcher Stage 1</v>
          </cell>
          <cell r="W17">
            <v>2</v>
          </cell>
          <cell r="X17">
            <v>0.49912127794189243</v>
          </cell>
          <cell r="Y17">
            <v>4.6500000000000004</v>
          </cell>
          <cell r="Z17">
            <v>639.93726855895204</v>
          </cell>
          <cell r="AA17">
            <v>4.6500000000000004</v>
          </cell>
          <cell r="AC17" t="str">
            <v>Talcher Stage 1</v>
          </cell>
          <cell r="AD17">
            <v>2</v>
          </cell>
          <cell r="AE17">
            <v>0.49912127794189243</v>
          </cell>
          <cell r="AF17">
            <v>4.6500000000000004</v>
          </cell>
          <cell r="AG17">
            <v>1086.7470982532752</v>
          </cell>
          <cell r="AH17">
            <v>4.6500000000000004</v>
          </cell>
          <cell r="AJ17" t="str">
            <v>Talcher Stage 1</v>
          </cell>
          <cell r="AK17">
            <v>2</v>
          </cell>
          <cell r="AL17">
            <v>0.49912127794189243</v>
          </cell>
          <cell r="AM17">
            <v>4.5</v>
          </cell>
          <cell r="AN17">
            <v>1363.7009585152839</v>
          </cell>
          <cell r="AO17">
            <v>4.5</v>
          </cell>
          <cell r="AQ17" t="str">
            <v>Talcher Stage 1</v>
          </cell>
          <cell r="AR17">
            <v>2</v>
          </cell>
          <cell r="AS17">
            <v>0.49912127794189243</v>
          </cell>
          <cell r="AT17">
            <v>4.6500000000000004</v>
          </cell>
          <cell r="AU17">
            <v>1338.2424672489083</v>
          </cell>
          <cell r="AV17">
            <v>4.6500000000000004</v>
          </cell>
          <cell r="AX17" t="str">
            <v>Talcher Stage 1</v>
          </cell>
          <cell r="AY17">
            <v>2</v>
          </cell>
          <cell r="AZ17">
            <v>0.49912127794189243</v>
          </cell>
          <cell r="BA17">
            <v>4.5</v>
          </cell>
          <cell r="BB17">
            <v>1132.4789628820961</v>
          </cell>
          <cell r="BC17">
            <v>4.5</v>
          </cell>
          <cell r="BE17" t="str">
            <v>Talcher Stage 1</v>
          </cell>
          <cell r="BF17">
            <v>2</v>
          </cell>
          <cell r="BG17">
            <v>0.49912127794189243</v>
          </cell>
          <cell r="BH17">
            <v>4.6500000000000004</v>
          </cell>
          <cell r="BI17">
            <v>1055.1519847161574</v>
          </cell>
          <cell r="BJ17">
            <v>4.6500000000000004</v>
          </cell>
          <cell r="BL17" t="str">
            <v>Talcher Stage 1</v>
          </cell>
          <cell r="BM17">
            <v>2</v>
          </cell>
          <cell r="BN17">
            <v>0.49912127794189243</v>
          </cell>
          <cell r="BO17">
            <v>4.6500000000000004</v>
          </cell>
          <cell r="BP17">
            <v>1045.4119847161573</v>
          </cell>
          <cell r="BQ17">
            <v>4.6500000000000004</v>
          </cell>
          <cell r="BS17" t="str">
            <v>Talcher Stage 1</v>
          </cell>
          <cell r="BT17">
            <v>2</v>
          </cell>
          <cell r="BU17">
            <v>0.49912127794189243</v>
          </cell>
          <cell r="BV17">
            <v>4.2</v>
          </cell>
          <cell r="BW17">
            <v>987.61570305676855</v>
          </cell>
          <cell r="BX17">
            <v>4.2</v>
          </cell>
          <cell r="BZ17" t="str">
            <v>Talcher Stage 1</v>
          </cell>
          <cell r="CA17">
            <v>2</v>
          </cell>
          <cell r="CB17">
            <v>0.49912127794189243</v>
          </cell>
          <cell r="CC17">
            <v>4.6500000000000004</v>
          </cell>
          <cell r="CD17">
            <v>984.51661572052399</v>
          </cell>
          <cell r="CE17">
            <v>4.6500000000000004</v>
          </cell>
        </row>
        <row r="18">
          <cell r="A18" t="str">
            <v>NLC-I</v>
          </cell>
          <cell r="B18">
            <v>2</v>
          </cell>
          <cell r="C18">
            <v>0.77121808150395588</v>
          </cell>
          <cell r="D18">
            <v>44.28</v>
          </cell>
          <cell r="E18">
            <v>495.34396288209609</v>
          </cell>
          <cell r="F18">
            <v>44.28</v>
          </cell>
          <cell r="H18" t="str">
            <v>NLC-I</v>
          </cell>
          <cell r="I18">
            <v>2</v>
          </cell>
          <cell r="J18">
            <v>0.77121808150395588</v>
          </cell>
          <cell r="K18">
            <v>45.64</v>
          </cell>
          <cell r="L18">
            <v>498.55246724890821</v>
          </cell>
          <cell r="M18">
            <v>45.64</v>
          </cell>
          <cell r="O18" t="str">
            <v>NLC-I</v>
          </cell>
          <cell r="P18">
            <v>2</v>
          </cell>
          <cell r="Q18">
            <v>0.77121808150395588</v>
          </cell>
          <cell r="R18">
            <v>44.28</v>
          </cell>
          <cell r="S18">
            <v>524.98582969432323</v>
          </cell>
          <cell r="T18">
            <v>44.28</v>
          </cell>
          <cell r="V18" t="str">
            <v>NLC-I</v>
          </cell>
          <cell r="W18">
            <v>2</v>
          </cell>
          <cell r="X18">
            <v>0.77121808150395588</v>
          </cell>
          <cell r="Y18">
            <v>41.87</v>
          </cell>
          <cell r="Z18">
            <v>681.80726855895205</v>
          </cell>
          <cell r="AA18">
            <v>41.87</v>
          </cell>
          <cell r="AC18" t="str">
            <v>NLC-I</v>
          </cell>
          <cell r="AD18">
            <v>2</v>
          </cell>
          <cell r="AE18">
            <v>0.77121808150395588</v>
          </cell>
          <cell r="AF18">
            <v>41.72</v>
          </cell>
          <cell r="AG18">
            <v>1128.4670982532753</v>
          </cell>
          <cell r="AH18">
            <v>41.72</v>
          </cell>
          <cell r="AJ18" t="str">
            <v>NLC-I</v>
          </cell>
          <cell r="AK18">
            <v>2</v>
          </cell>
          <cell r="AL18">
            <v>0.77121808150395588</v>
          </cell>
          <cell r="AM18">
            <v>44.28</v>
          </cell>
          <cell r="AN18">
            <v>1407.9809585152839</v>
          </cell>
          <cell r="AO18">
            <v>44.28</v>
          </cell>
          <cell r="AQ18" t="str">
            <v>NLC-I</v>
          </cell>
          <cell r="AR18">
            <v>2</v>
          </cell>
          <cell r="AS18">
            <v>0.77121808150395588</v>
          </cell>
          <cell r="AT18">
            <v>27.86</v>
          </cell>
          <cell r="AU18">
            <v>1366.1024672489082</v>
          </cell>
          <cell r="AV18">
            <v>27.86</v>
          </cell>
          <cell r="AX18" t="str">
            <v>NLC-I</v>
          </cell>
          <cell r="AY18">
            <v>2</v>
          </cell>
          <cell r="AZ18">
            <v>0.77121808150395588</v>
          </cell>
          <cell r="BA18">
            <v>21.24</v>
          </cell>
          <cell r="BB18">
            <v>1153.7189628820961</v>
          </cell>
          <cell r="BC18">
            <v>21.24</v>
          </cell>
          <cell r="BE18" t="str">
            <v>NLC-I</v>
          </cell>
          <cell r="BF18">
            <v>2</v>
          </cell>
          <cell r="BG18">
            <v>0.77121808150395588</v>
          </cell>
          <cell r="BH18">
            <v>39.159999999999997</v>
          </cell>
          <cell r="BI18">
            <v>1094.3119847161574</v>
          </cell>
          <cell r="BJ18">
            <v>39.159999999999997</v>
          </cell>
          <cell r="BL18" t="str">
            <v>NLC-I</v>
          </cell>
          <cell r="BM18">
            <v>2</v>
          </cell>
          <cell r="BN18">
            <v>0.77121808150395588</v>
          </cell>
          <cell r="BO18">
            <v>45.64</v>
          </cell>
          <cell r="BP18">
            <v>1091.0519847161574</v>
          </cell>
          <cell r="BQ18">
            <v>45.64</v>
          </cell>
          <cell r="BS18" t="str">
            <v>NLC-I</v>
          </cell>
          <cell r="BT18">
            <v>2</v>
          </cell>
          <cell r="BU18">
            <v>0.77121808150395588</v>
          </cell>
          <cell r="BV18">
            <v>41.27</v>
          </cell>
          <cell r="BW18">
            <v>1028.8857030567685</v>
          </cell>
          <cell r="BX18">
            <v>41.27</v>
          </cell>
          <cell r="BZ18" t="str">
            <v>NLC-I</v>
          </cell>
          <cell r="CA18">
            <v>2</v>
          </cell>
          <cell r="CB18">
            <v>0.77121808150395588</v>
          </cell>
          <cell r="CC18">
            <v>45.64</v>
          </cell>
          <cell r="CD18">
            <v>1030.1566157205241</v>
          </cell>
          <cell r="CE18">
            <v>45.64</v>
          </cell>
        </row>
        <row r="19">
          <cell r="A19" t="str">
            <v>KTPS- D</v>
          </cell>
          <cell r="B19">
            <v>2</v>
          </cell>
          <cell r="C19">
            <v>0.84033000000000002</v>
          </cell>
          <cell r="D19">
            <v>325.8</v>
          </cell>
          <cell r="E19">
            <v>821.14396288209605</v>
          </cell>
          <cell r="F19">
            <v>325.8</v>
          </cell>
          <cell r="H19" t="str">
            <v>KTPS- D</v>
          </cell>
          <cell r="I19">
            <v>2</v>
          </cell>
          <cell r="J19">
            <v>0.84033000000000002</v>
          </cell>
          <cell r="K19">
            <v>325.8</v>
          </cell>
          <cell r="L19">
            <v>824.35246724890817</v>
          </cell>
          <cell r="M19">
            <v>325.8</v>
          </cell>
          <cell r="O19" t="str">
            <v>KTPS- D</v>
          </cell>
          <cell r="P19">
            <v>2</v>
          </cell>
          <cell r="Q19">
            <v>0.84033000000000002</v>
          </cell>
          <cell r="R19">
            <v>276.02499999999998</v>
          </cell>
          <cell r="S19">
            <v>801.01082969432321</v>
          </cell>
          <cell r="T19">
            <v>276.02499999999998</v>
          </cell>
          <cell r="V19" t="str">
            <v>KTPS- D</v>
          </cell>
          <cell r="W19">
            <v>2</v>
          </cell>
          <cell r="X19">
            <v>0.84033000000000002</v>
          </cell>
          <cell r="Y19">
            <v>280.55</v>
          </cell>
          <cell r="Z19">
            <v>962.357268558952</v>
          </cell>
          <cell r="AA19">
            <v>280.55</v>
          </cell>
          <cell r="AC19" t="str">
            <v>KTPS- D</v>
          </cell>
          <cell r="AD19">
            <v>2</v>
          </cell>
          <cell r="AE19">
            <v>0.84033000000000002</v>
          </cell>
          <cell r="AF19">
            <v>276.02499999999998</v>
          </cell>
          <cell r="AG19">
            <v>1404.4920982532753</v>
          </cell>
          <cell r="AH19">
            <v>276.02499999999998</v>
          </cell>
          <cell r="AJ19" t="str">
            <v>KTPS- D</v>
          </cell>
          <cell r="AK19">
            <v>2</v>
          </cell>
          <cell r="AL19">
            <v>0.84033000000000002</v>
          </cell>
          <cell r="AM19">
            <v>316.75</v>
          </cell>
          <cell r="AN19">
            <v>1724.7309585152839</v>
          </cell>
          <cell r="AO19">
            <v>316.75</v>
          </cell>
          <cell r="AQ19" t="str">
            <v>KTPS- D</v>
          </cell>
          <cell r="AR19">
            <v>2</v>
          </cell>
          <cell r="AS19">
            <v>0.84033000000000002</v>
          </cell>
          <cell r="AT19">
            <v>194.57499999999999</v>
          </cell>
          <cell r="AU19">
            <v>1560.6774672489082</v>
          </cell>
          <cell r="AV19">
            <v>194.57499999999999</v>
          </cell>
          <cell r="AX19" t="str">
            <v>KTPS- D</v>
          </cell>
          <cell r="AY19">
            <v>2</v>
          </cell>
          <cell r="AZ19">
            <v>0.84033000000000002</v>
          </cell>
          <cell r="BA19">
            <v>181</v>
          </cell>
          <cell r="BB19">
            <v>1334.7189628820961</v>
          </cell>
          <cell r="BC19">
            <v>181</v>
          </cell>
          <cell r="BE19" t="str">
            <v>KTPS- D</v>
          </cell>
          <cell r="BF19">
            <v>2</v>
          </cell>
          <cell r="BG19">
            <v>0.84033000000000002</v>
          </cell>
          <cell r="BH19">
            <v>312.22500000000002</v>
          </cell>
          <cell r="BI19">
            <v>1406.5369847161573</v>
          </cell>
          <cell r="BJ19">
            <v>312.22500000000002</v>
          </cell>
          <cell r="BL19" t="str">
            <v>KTPS- D</v>
          </cell>
          <cell r="BM19">
            <v>2</v>
          </cell>
          <cell r="BN19">
            <v>0.84033000000000002</v>
          </cell>
          <cell r="BO19">
            <v>316.75</v>
          </cell>
          <cell r="BP19">
            <v>1407.8019847161574</v>
          </cell>
          <cell r="BQ19">
            <v>316.75</v>
          </cell>
          <cell r="BS19" t="str">
            <v>KTPS- D</v>
          </cell>
          <cell r="BT19">
            <v>2</v>
          </cell>
          <cell r="BU19">
            <v>0.84033000000000002</v>
          </cell>
          <cell r="BV19">
            <v>298.64999999999998</v>
          </cell>
          <cell r="BW19">
            <v>1327.5357030567684</v>
          </cell>
          <cell r="BX19">
            <v>298.64999999999998</v>
          </cell>
          <cell r="BZ19" t="str">
            <v>KTPS- D</v>
          </cell>
          <cell r="CA19">
            <v>2</v>
          </cell>
          <cell r="CB19">
            <v>0.84033000000000002</v>
          </cell>
          <cell r="CC19">
            <v>316.75</v>
          </cell>
          <cell r="CD19">
            <v>1346.9066157205241</v>
          </cell>
          <cell r="CE19">
            <v>316.75</v>
          </cell>
        </row>
        <row r="20">
          <cell r="A20" t="str">
            <v>NTPC- Simhadri</v>
          </cell>
          <cell r="B20">
            <v>2</v>
          </cell>
          <cell r="C20">
            <v>0.87160000000000004</v>
          </cell>
          <cell r="D20">
            <v>544.64720558882232</v>
          </cell>
          <cell r="E20">
            <v>1365.7911684709184</v>
          </cell>
          <cell r="F20">
            <v>544.64720558882232</v>
          </cell>
          <cell r="H20" t="str">
            <v>NTPC- Simhadri</v>
          </cell>
          <cell r="I20">
            <v>2</v>
          </cell>
          <cell r="J20">
            <v>0.87160000000000004</v>
          </cell>
          <cell r="K20">
            <v>563.42814371257475</v>
          </cell>
          <cell r="L20">
            <v>1387.780610961483</v>
          </cell>
          <cell r="M20">
            <v>563.42814371257475</v>
          </cell>
          <cell r="O20" t="str">
            <v>NTPC- Simhadri</v>
          </cell>
          <cell r="P20">
            <v>2</v>
          </cell>
          <cell r="Q20">
            <v>0.87160000000000004</v>
          </cell>
          <cell r="R20">
            <v>563.42814371257475</v>
          </cell>
          <cell r="S20">
            <v>1364.438973406898</v>
          </cell>
          <cell r="T20">
            <v>563.42814371257475</v>
          </cell>
          <cell r="V20" t="str">
            <v>NTPC- Simhadri</v>
          </cell>
          <cell r="W20">
            <v>2</v>
          </cell>
          <cell r="X20">
            <v>0.87160000000000004</v>
          </cell>
          <cell r="Y20">
            <v>375.61876247504989</v>
          </cell>
          <cell r="Z20">
            <v>1337.9760310340018</v>
          </cell>
          <cell r="AA20">
            <v>375.61876247504989</v>
          </cell>
          <cell r="AC20" t="str">
            <v>NTPC- Simhadri</v>
          </cell>
          <cell r="AD20">
            <v>2</v>
          </cell>
          <cell r="AE20">
            <v>0.87160000000000004</v>
          </cell>
          <cell r="AF20">
            <v>450.74251497005991</v>
          </cell>
          <cell r="AG20">
            <v>1855.2346132233351</v>
          </cell>
          <cell r="AH20">
            <v>450.74251497005991</v>
          </cell>
          <cell r="AJ20" t="str">
            <v>NTPC- Simhadri</v>
          </cell>
          <cell r="AK20">
            <v>2</v>
          </cell>
          <cell r="AL20">
            <v>0.87160000000000004</v>
          </cell>
          <cell r="AM20">
            <v>298.61691616766467</v>
          </cell>
          <cell r="AN20">
            <v>2023.3478746829485</v>
          </cell>
          <cell r="AO20">
            <v>298.61691616766467</v>
          </cell>
          <cell r="AQ20" t="str">
            <v>NTPC- Simhadri</v>
          </cell>
          <cell r="AR20">
            <v>2</v>
          </cell>
          <cell r="AS20">
            <v>0.87160000000000004</v>
          </cell>
          <cell r="AT20">
            <v>572.81861277445103</v>
          </cell>
          <cell r="AU20">
            <v>2133.4960800233594</v>
          </cell>
          <cell r="AV20">
            <v>572.81861277445103</v>
          </cell>
          <cell r="AX20" t="str">
            <v>NTPC- Simhadri</v>
          </cell>
          <cell r="AY20">
            <v>2</v>
          </cell>
          <cell r="AZ20">
            <v>0.87160000000000004</v>
          </cell>
          <cell r="BA20">
            <v>563.42814371257475</v>
          </cell>
          <cell r="BB20">
            <v>1898.1471065946707</v>
          </cell>
          <cell r="BC20">
            <v>563.42814371257475</v>
          </cell>
          <cell r="BE20" t="str">
            <v>NTPC- Simhadri</v>
          </cell>
          <cell r="BF20">
            <v>2</v>
          </cell>
          <cell r="BG20">
            <v>0.87160000000000004</v>
          </cell>
          <cell r="BH20">
            <v>563.42814371257475</v>
          </cell>
          <cell r="BI20">
            <v>1969.965128428732</v>
          </cell>
          <cell r="BJ20">
            <v>563.42814371257475</v>
          </cell>
          <cell r="BL20" t="str">
            <v>NTPC- Simhadri</v>
          </cell>
          <cell r="BM20">
            <v>2</v>
          </cell>
          <cell r="BN20">
            <v>0.87160000000000004</v>
          </cell>
          <cell r="BO20">
            <v>572.81861277445103</v>
          </cell>
          <cell r="BP20">
            <v>1980.6205974906084</v>
          </cell>
          <cell r="BQ20">
            <v>572.81861277445103</v>
          </cell>
          <cell r="BS20" t="str">
            <v>NTPC- Simhadri</v>
          </cell>
          <cell r="BT20">
            <v>2</v>
          </cell>
          <cell r="BU20">
            <v>0.87160000000000004</v>
          </cell>
          <cell r="BV20">
            <v>525.86626746506977</v>
          </cell>
          <cell r="BW20">
            <v>1853.4019705218382</v>
          </cell>
          <cell r="BX20">
            <v>525.86626746506977</v>
          </cell>
          <cell r="BZ20" t="str">
            <v>NTPC- Simhadri</v>
          </cell>
          <cell r="CA20">
            <v>2</v>
          </cell>
          <cell r="CB20">
            <v>0.87160000000000004</v>
          </cell>
          <cell r="CC20">
            <v>574.69670658682628</v>
          </cell>
          <cell r="CD20">
            <v>1921.6033223073505</v>
          </cell>
          <cell r="CE20">
            <v>574.69670658682628</v>
          </cell>
        </row>
        <row r="21">
          <cell r="A21" t="str">
            <v>RTS-B</v>
          </cell>
          <cell r="B21">
            <v>2</v>
          </cell>
          <cell r="C21">
            <v>0.88980000000000004</v>
          </cell>
          <cell r="D21">
            <v>38</v>
          </cell>
          <cell r="E21">
            <v>1403.7911684709184</v>
          </cell>
          <cell r="F21">
            <v>38</v>
          </cell>
          <cell r="H21" t="str">
            <v>RTS-B</v>
          </cell>
          <cell r="I21">
            <v>2</v>
          </cell>
          <cell r="J21">
            <v>0.88980000000000004</v>
          </cell>
          <cell r="K21">
            <v>40</v>
          </cell>
          <cell r="L21">
            <v>1427.780610961483</v>
          </cell>
          <cell r="M21">
            <v>40</v>
          </cell>
          <cell r="O21" t="str">
            <v>RTS-B</v>
          </cell>
          <cell r="P21">
            <v>2</v>
          </cell>
          <cell r="Q21">
            <v>0.88980000000000004</v>
          </cell>
          <cell r="R21">
            <v>36</v>
          </cell>
          <cell r="S21">
            <v>1400.438973406898</v>
          </cell>
          <cell r="T21">
            <v>36</v>
          </cell>
          <cell r="V21" t="str">
            <v>RTS-B</v>
          </cell>
          <cell r="W21">
            <v>2</v>
          </cell>
          <cell r="X21">
            <v>0.88980000000000004</v>
          </cell>
          <cell r="Y21">
            <v>34</v>
          </cell>
          <cell r="Z21">
            <v>1371.9760310340018</v>
          </cell>
          <cell r="AA21">
            <v>34</v>
          </cell>
          <cell r="AC21" t="str">
            <v>RTS-B</v>
          </cell>
          <cell r="AD21">
            <v>2</v>
          </cell>
          <cell r="AE21">
            <v>0.88980000000000004</v>
          </cell>
          <cell r="AF21">
            <v>34</v>
          </cell>
          <cell r="AG21">
            <v>1889.2346132233351</v>
          </cell>
          <cell r="AH21">
            <v>34</v>
          </cell>
          <cell r="AJ21" t="str">
            <v>RTS-B</v>
          </cell>
          <cell r="AK21">
            <v>2</v>
          </cell>
          <cell r="AL21">
            <v>0.88980000000000004</v>
          </cell>
          <cell r="AM21">
            <v>34</v>
          </cell>
          <cell r="AN21">
            <v>2057.3478746829487</v>
          </cell>
          <cell r="AO21">
            <v>34</v>
          </cell>
          <cell r="AQ21" t="str">
            <v>RTS-B</v>
          </cell>
          <cell r="AR21">
            <v>2</v>
          </cell>
          <cell r="AS21">
            <v>0.88980000000000004</v>
          </cell>
          <cell r="AT21">
            <v>32.76</v>
          </cell>
          <cell r="AU21">
            <v>2166.2560800233596</v>
          </cell>
          <cell r="AV21">
            <v>32.76</v>
          </cell>
          <cell r="AX21" t="str">
            <v>RTS-B</v>
          </cell>
          <cell r="AY21">
            <v>2</v>
          </cell>
          <cell r="AZ21">
            <v>0.88980000000000004</v>
          </cell>
          <cell r="BA21">
            <v>32.76</v>
          </cell>
          <cell r="BB21">
            <v>1930.9071065946707</v>
          </cell>
          <cell r="BC21">
            <v>32.76</v>
          </cell>
          <cell r="BE21" t="str">
            <v>RTS-B</v>
          </cell>
          <cell r="BF21">
            <v>2</v>
          </cell>
          <cell r="BG21">
            <v>0.88980000000000004</v>
          </cell>
          <cell r="BH21">
            <v>0</v>
          </cell>
          <cell r="BI21">
            <v>1969.965128428732</v>
          </cell>
          <cell r="BJ21">
            <v>0</v>
          </cell>
          <cell r="BL21" t="str">
            <v>RTS-B</v>
          </cell>
          <cell r="BM21">
            <v>2</v>
          </cell>
          <cell r="BN21">
            <v>0.88980000000000004</v>
          </cell>
          <cell r="BO21">
            <v>32.76</v>
          </cell>
          <cell r="BP21">
            <v>2013.3805974906084</v>
          </cell>
          <cell r="BQ21">
            <v>32.76</v>
          </cell>
          <cell r="BS21" t="str">
            <v>RTS-B</v>
          </cell>
          <cell r="BT21">
            <v>2</v>
          </cell>
          <cell r="BU21">
            <v>0.88980000000000004</v>
          </cell>
          <cell r="BV21">
            <v>32.76</v>
          </cell>
          <cell r="BW21">
            <v>1886.1619705218382</v>
          </cell>
          <cell r="BX21">
            <v>32.76</v>
          </cell>
          <cell r="BZ21" t="str">
            <v>RTS-B</v>
          </cell>
          <cell r="CA21">
            <v>2</v>
          </cell>
          <cell r="CB21">
            <v>0.88980000000000004</v>
          </cell>
          <cell r="CC21">
            <v>36.4</v>
          </cell>
          <cell r="CD21">
            <v>1958.0033223073506</v>
          </cell>
          <cell r="CE21">
            <v>36.4</v>
          </cell>
        </row>
        <row r="22">
          <cell r="A22" t="str">
            <v>Spectrum</v>
          </cell>
          <cell r="B22">
            <v>2</v>
          </cell>
          <cell r="C22">
            <v>0.93</v>
          </cell>
          <cell r="D22">
            <v>120.97939648598128</v>
          </cell>
          <cell r="E22">
            <v>1524.7705649568998</v>
          </cell>
          <cell r="F22">
            <v>120.97939648598128</v>
          </cell>
          <cell r="H22" t="str">
            <v>Spectrum</v>
          </cell>
          <cell r="I22">
            <v>2</v>
          </cell>
          <cell r="J22">
            <v>0.93</v>
          </cell>
          <cell r="K22">
            <v>125.57639648598129</v>
          </cell>
          <cell r="L22">
            <v>1553.3570074474644</v>
          </cell>
          <cell r="M22">
            <v>125.57639648598129</v>
          </cell>
          <cell r="O22" t="str">
            <v>Spectrum</v>
          </cell>
          <cell r="P22">
            <v>2</v>
          </cell>
          <cell r="Q22">
            <v>0.93</v>
          </cell>
          <cell r="R22">
            <v>122.69839648598131</v>
          </cell>
          <cell r="S22">
            <v>1523.1373698928792</v>
          </cell>
          <cell r="T22">
            <v>122.69839648598131</v>
          </cell>
          <cell r="V22" t="str">
            <v>Spectrum</v>
          </cell>
          <cell r="W22">
            <v>2</v>
          </cell>
          <cell r="X22">
            <v>0.93</v>
          </cell>
          <cell r="Y22">
            <v>123.12339648598129</v>
          </cell>
          <cell r="Z22">
            <v>1495.0994275199832</v>
          </cell>
          <cell r="AA22">
            <v>123.12339648598129</v>
          </cell>
          <cell r="AC22" t="str">
            <v>Spectrum</v>
          </cell>
          <cell r="AD22">
            <v>2</v>
          </cell>
          <cell r="AE22">
            <v>0.93</v>
          </cell>
          <cell r="AF22">
            <v>129.66539648598129</v>
          </cell>
          <cell r="AG22">
            <v>2018.9000097093165</v>
          </cell>
          <cell r="AH22">
            <v>129.66539648598129</v>
          </cell>
          <cell r="AJ22" t="str">
            <v>Spectrum</v>
          </cell>
          <cell r="AK22">
            <v>2</v>
          </cell>
          <cell r="AL22">
            <v>0.93</v>
          </cell>
          <cell r="AM22">
            <v>123.0253964859813</v>
          </cell>
          <cell r="AN22">
            <v>2180.3732711689299</v>
          </cell>
          <cell r="AO22">
            <v>123.0253964859813</v>
          </cell>
          <cell r="AQ22" t="str">
            <v>Spectrum</v>
          </cell>
          <cell r="AR22">
            <v>2</v>
          </cell>
          <cell r="AS22">
            <v>0.93</v>
          </cell>
          <cell r="AT22">
            <v>127.73933333333335</v>
          </cell>
          <cell r="AU22">
            <v>2293.995413356693</v>
          </cell>
          <cell r="AV22">
            <v>127.73933333333335</v>
          </cell>
          <cell r="AX22" t="str">
            <v>Spectrum</v>
          </cell>
          <cell r="AY22">
            <v>2</v>
          </cell>
          <cell r="AZ22">
            <v>0.93</v>
          </cell>
          <cell r="BA22">
            <v>132.62633333333332</v>
          </cell>
          <cell r="BB22">
            <v>2063.5334399280041</v>
          </cell>
          <cell r="BC22">
            <v>132.62633333333332</v>
          </cell>
          <cell r="BE22" t="str">
            <v>Spectrum</v>
          </cell>
          <cell r="BF22">
            <v>2</v>
          </cell>
          <cell r="BG22">
            <v>0.93</v>
          </cell>
          <cell r="BH22">
            <v>140.40633333333332</v>
          </cell>
          <cell r="BI22">
            <v>2110.3714617620653</v>
          </cell>
          <cell r="BJ22">
            <v>140.40633333333332</v>
          </cell>
          <cell r="BL22" t="str">
            <v>Spectrum</v>
          </cell>
          <cell r="BM22">
            <v>2</v>
          </cell>
          <cell r="BN22">
            <v>0.93</v>
          </cell>
          <cell r="BO22">
            <v>117.73933333333333</v>
          </cell>
          <cell r="BP22">
            <v>2131.1199308239416</v>
          </cell>
          <cell r="BQ22">
            <v>117.73933333333333</v>
          </cell>
          <cell r="BS22" t="str">
            <v>Spectrum</v>
          </cell>
          <cell r="BT22">
            <v>2</v>
          </cell>
          <cell r="BU22">
            <v>0.93</v>
          </cell>
          <cell r="BV22">
            <v>102.13333333333334</v>
          </cell>
          <cell r="BW22">
            <v>1988.2953038551716</v>
          </cell>
          <cell r="BX22">
            <v>102.13333333333334</v>
          </cell>
          <cell r="BZ22" t="str">
            <v>Spectrum</v>
          </cell>
          <cell r="CA22">
            <v>2</v>
          </cell>
          <cell r="CB22">
            <v>0.93</v>
          </cell>
          <cell r="CC22">
            <v>136.74633333333333</v>
          </cell>
          <cell r="CD22">
            <v>2094.7496556406841</v>
          </cell>
          <cell r="CE22">
            <v>136.74633333333333</v>
          </cell>
        </row>
        <row r="23">
          <cell r="A23" t="str">
            <v>GVK</v>
          </cell>
          <cell r="B23">
            <v>2</v>
          </cell>
          <cell r="C23">
            <v>0.93230000000000002</v>
          </cell>
          <cell r="D23">
            <v>129.85499999999999</v>
          </cell>
          <cell r="E23">
            <v>1654.6255649568998</v>
          </cell>
          <cell r="F23">
            <v>129.85499999999999</v>
          </cell>
          <cell r="H23" t="str">
            <v>GVK</v>
          </cell>
          <cell r="I23">
            <v>2</v>
          </cell>
          <cell r="J23">
            <v>0.93230000000000002</v>
          </cell>
          <cell r="K23">
            <v>135.922</v>
          </cell>
          <cell r="L23">
            <v>1689.2790074474644</v>
          </cell>
          <cell r="M23">
            <v>135.922</v>
          </cell>
          <cell r="O23" t="str">
            <v>GVK</v>
          </cell>
          <cell r="P23">
            <v>2</v>
          </cell>
          <cell r="Q23">
            <v>0.93230000000000002</v>
          </cell>
          <cell r="R23">
            <v>118.694</v>
          </cell>
          <cell r="S23">
            <v>1641.8313698928791</v>
          </cell>
          <cell r="T23">
            <v>118.694</v>
          </cell>
          <cell r="V23" t="str">
            <v>GVK</v>
          </cell>
          <cell r="W23">
            <v>2</v>
          </cell>
          <cell r="X23">
            <v>0.93230000000000002</v>
          </cell>
          <cell r="Y23">
            <v>120.247</v>
          </cell>
          <cell r="Z23">
            <v>1615.3464275199833</v>
          </cell>
          <cell r="AA23">
            <v>120.247</v>
          </cell>
          <cell r="AC23" t="str">
            <v>GVK</v>
          </cell>
          <cell r="AD23">
            <v>2</v>
          </cell>
          <cell r="AE23">
            <v>0.93230000000000002</v>
          </cell>
          <cell r="AF23">
            <v>139.405</v>
          </cell>
          <cell r="AG23">
            <v>2158.3050097093164</v>
          </cell>
          <cell r="AH23">
            <v>139.405</v>
          </cell>
          <cell r="AJ23" t="str">
            <v>GVK</v>
          </cell>
          <cell r="AK23">
            <v>2</v>
          </cell>
          <cell r="AL23">
            <v>0.93230000000000002</v>
          </cell>
          <cell r="AM23">
            <v>131.66200000000001</v>
          </cell>
          <cell r="AN23">
            <v>2312.0352711689297</v>
          </cell>
          <cell r="AO23">
            <v>131.66200000000001</v>
          </cell>
          <cell r="AQ23" t="str">
            <v>GVK</v>
          </cell>
          <cell r="AR23">
            <v>2</v>
          </cell>
          <cell r="AS23">
            <v>0.93230000000000002</v>
          </cell>
          <cell r="AT23">
            <v>136.27099999999999</v>
          </cell>
          <cell r="AU23">
            <v>2430.2664133566932</v>
          </cell>
          <cell r="AV23">
            <v>136.27099999999999</v>
          </cell>
          <cell r="AX23" t="str">
            <v>GVK</v>
          </cell>
          <cell r="AY23">
            <v>2</v>
          </cell>
          <cell r="AZ23">
            <v>0.93230000000000002</v>
          </cell>
          <cell r="BA23">
            <v>136.255</v>
          </cell>
          <cell r="BB23">
            <v>2199.7884399280042</v>
          </cell>
          <cell r="BC23">
            <v>136.255</v>
          </cell>
          <cell r="BE23" t="str">
            <v>GVK</v>
          </cell>
          <cell r="BF23">
            <v>2</v>
          </cell>
          <cell r="BG23">
            <v>0.93230000000000002</v>
          </cell>
          <cell r="BH23">
            <v>110.672</v>
          </cell>
          <cell r="BI23">
            <v>2221.0434617620654</v>
          </cell>
          <cell r="BJ23">
            <v>110.672</v>
          </cell>
          <cell r="BL23" t="str">
            <v>GVK</v>
          </cell>
          <cell r="BM23">
            <v>2</v>
          </cell>
          <cell r="BN23">
            <v>0.93230000000000002</v>
          </cell>
          <cell r="BO23">
            <v>141.77099999999999</v>
          </cell>
          <cell r="BP23">
            <v>2272.8909308239417</v>
          </cell>
          <cell r="BQ23">
            <v>141.77099999999999</v>
          </cell>
          <cell r="BS23" t="str">
            <v>GVK</v>
          </cell>
          <cell r="BT23">
            <v>2</v>
          </cell>
          <cell r="BU23">
            <v>0.93230000000000002</v>
          </cell>
          <cell r="BV23">
            <v>126.795</v>
          </cell>
          <cell r="BW23">
            <v>2115.0903038551714</v>
          </cell>
          <cell r="BX23">
            <v>126.795</v>
          </cell>
          <cell r="BZ23" t="str">
            <v>GVK</v>
          </cell>
          <cell r="CA23">
            <v>2</v>
          </cell>
          <cell r="CB23">
            <v>0.93230000000000002</v>
          </cell>
          <cell r="CC23">
            <v>138.84700000000001</v>
          </cell>
          <cell r="CD23">
            <v>2233.5966556406843</v>
          </cell>
          <cell r="CE23">
            <v>138.84700000000001</v>
          </cell>
        </row>
        <row r="24">
          <cell r="A24" t="str">
            <v>NTPC (SR)</v>
          </cell>
          <cell r="B24">
            <v>2</v>
          </cell>
          <cell r="C24">
            <v>0.93633851426652215</v>
          </cell>
          <cell r="D24">
            <v>372.55400000000003</v>
          </cell>
          <cell r="E24">
            <v>2027.1795649568999</v>
          </cell>
          <cell r="F24">
            <v>372.55400000000003</v>
          </cell>
          <cell r="H24" t="str">
            <v>NTPC (SR)</v>
          </cell>
          <cell r="I24">
            <v>2</v>
          </cell>
          <cell r="J24">
            <v>0.93633851426652215</v>
          </cell>
          <cell r="K24">
            <v>339.38800000000003</v>
          </cell>
          <cell r="L24">
            <v>2028.6670074474646</v>
          </cell>
          <cell r="M24">
            <v>339.38800000000003</v>
          </cell>
          <cell r="O24" t="str">
            <v>NTPC (SR)</v>
          </cell>
          <cell r="P24">
            <v>2</v>
          </cell>
          <cell r="Q24">
            <v>0.93633851426652215</v>
          </cell>
          <cell r="R24">
            <v>348.404</v>
          </cell>
          <cell r="S24">
            <v>1990.2353698928791</v>
          </cell>
          <cell r="T24">
            <v>348.404</v>
          </cell>
          <cell r="V24" t="str">
            <v>NTPC (SR)</v>
          </cell>
          <cell r="W24">
            <v>2</v>
          </cell>
          <cell r="X24">
            <v>0.93633851426652215</v>
          </cell>
          <cell r="Y24">
            <v>346.79399999999998</v>
          </cell>
          <cell r="Z24">
            <v>1962.1404275199834</v>
          </cell>
          <cell r="AA24">
            <v>346.79399999999998</v>
          </cell>
          <cell r="AC24" t="str">
            <v>NTPC (SR)</v>
          </cell>
          <cell r="AD24">
            <v>2</v>
          </cell>
          <cell r="AE24">
            <v>0.93633851426652215</v>
          </cell>
          <cell r="AF24">
            <v>386.4</v>
          </cell>
          <cell r="AG24">
            <v>2544.7050097093165</v>
          </cell>
          <cell r="AH24">
            <v>386.4</v>
          </cell>
          <cell r="AJ24" t="str">
            <v>NTPC (SR)</v>
          </cell>
          <cell r="AK24">
            <v>2</v>
          </cell>
          <cell r="AL24">
            <v>0.93633851426652215</v>
          </cell>
          <cell r="AM24">
            <v>328.762</v>
          </cell>
          <cell r="AN24">
            <v>2640.7972711689299</v>
          </cell>
          <cell r="AO24">
            <v>328.762</v>
          </cell>
          <cell r="AQ24" t="str">
            <v>NTPC (SR)</v>
          </cell>
          <cell r="AR24">
            <v>2</v>
          </cell>
          <cell r="AS24">
            <v>0.93633851426652215</v>
          </cell>
          <cell r="AT24">
            <v>433.41200000000003</v>
          </cell>
          <cell r="AU24">
            <v>2863.6784133566935</v>
          </cell>
          <cell r="AV24">
            <v>433.41200000000003</v>
          </cell>
          <cell r="AX24" t="str">
            <v>NTPC (SR)</v>
          </cell>
          <cell r="AY24">
            <v>2</v>
          </cell>
          <cell r="AZ24">
            <v>0.93633851426652215</v>
          </cell>
          <cell r="BA24">
            <v>421.49799999999999</v>
          </cell>
          <cell r="BB24">
            <v>2621.2864399280043</v>
          </cell>
          <cell r="BC24">
            <v>421.49799999999999</v>
          </cell>
          <cell r="BE24" t="str">
            <v>NTPC (SR)</v>
          </cell>
          <cell r="BF24">
            <v>2</v>
          </cell>
          <cell r="BG24">
            <v>0.93633851426652215</v>
          </cell>
          <cell r="BH24">
            <v>435.666</v>
          </cell>
          <cell r="BI24">
            <v>2656.7094617620655</v>
          </cell>
          <cell r="BJ24">
            <v>435.666</v>
          </cell>
          <cell r="BL24" t="str">
            <v>NTPC (SR)</v>
          </cell>
          <cell r="BM24">
            <v>2</v>
          </cell>
          <cell r="BN24">
            <v>0.93633851426652215</v>
          </cell>
          <cell r="BO24">
            <v>444.36</v>
          </cell>
          <cell r="BP24">
            <v>2717.2509308239419</v>
          </cell>
          <cell r="BQ24">
            <v>444.36</v>
          </cell>
          <cell r="BS24" t="str">
            <v>NTPC (SR)</v>
          </cell>
          <cell r="BT24">
            <v>2</v>
          </cell>
          <cell r="BU24">
            <v>0.93633851426652215</v>
          </cell>
          <cell r="BV24">
            <v>415.702</v>
          </cell>
          <cell r="BW24">
            <v>2530.7923038551717</v>
          </cell>
          <cell r="BX24">
            <v>415.702</v>
          </cell>
          <cell r="BZ24" t="str">
            <v>NTPC (SR)</v>
          </cell>
          <cell r="CA24">
            <v>2</v>
          </cell>
          <cell r="CB24">
            <v>0.94659816012610165</v>
          </cell>
          <cell r="CC24">
            <v>444.36</v>
          </cell>
          <cell r="CD24">
            <v>2677.9566556406844</v>
          </cell>
          <cell r="CE24">
            <v>444.36</v>
          </cell>
        </row>
        <row r="25">
          <cell r="A25" t="str">
            <v>BSES</v>
          </cell>
          <cell r="B25">
            <v>2</v>
          </cell>
          <cell r="C25">
            <v>0.96699999999999997</v>
          </cell>
          <cell r="D25">
            <v>131.625</v>
          </cell>
          <cell r="E25">
            <v>2158.8045649568999</v>
          </cell>
          <cell r="F25">
            <v>131.625</v>
          </cell>
          <cell r="H25" t="str">
            <v>BSES</v>
          </cell>
          <cell r="I25">
            <v>2</v>
          </cell>
          <cell r="J25">
            <v>0.96699999999999997</v>
          </cell>
          <cell r="K25">
            <v>136.5</v>
          </cell>
          <cell r="L25">
            <v>2165.1670074474646</v>
          </cell>
          <cell r="M25">
            <v>136.5</v>
          </cell>
          <cell r="O25" t="str">
            <v>BSES</v>
          </cell>
          <cell r="P25">
            <v>2</v>
          </cell>
          <cell r="Q25">
            <v>0.96699999999999997</v>
          </cell>
          <cell r="R25">
            <v>131.625</v>
          </cell>
          <cell r="S25">
            <v>2121.8603698928791</v>
          </cell>
          <cell r="T25">
            <v>131.625</v>
          </cell>
          <cell r="V25" t="str">
            <v>BSES</v>
          </cell>
          <cell r="W25">
            <v>2</v>
          </cell>
          <cell r="X25">
            <v>0.96699999999999997</v>
          </cell>
          <cell r="Y25">
            <v>136.5</v>
          </cell>
          <cell r="Z25">
            <v>2098.6404275199834</v>
          </cell>
          <cell r="AA25">
            <v>136.5</v>
          </cell>
          <cell r="AC25" t="str">
            <v>BSES</v>
          </cell>
          <cell r="AD25">
            <v>2</v>
          </cell>
          <cell r="AE25">
            <v>0.96699999999999997</v>
          </cell>
          <cell r="AF25">
            <v>131.625</v>
          </cell>
          <cell r="AG25">
            <v>2676.3300097093165</v>
          </cell>
          <cell r="AH25">
            <v>131.625</v>
          </cell>
          <cell r="AJ25" t="str">
            <v>BSES</v>
          </cell>
          <cell r="AK25">
            <v>2</v>
          </cell>
          <cell r="AL25">
            <v>0.96699999999999997</v>
          </cell>
          <cell r="AM25">
            <v>114.075</v>
          </cell>
          <cell r="AN25">
            <v>2754.8722711689297</v>
          </cell>
          <cell r="AO25">
            <v>114.075</v>
          </cell>
          <cell r="AQ25" t="str">
            <v>BSES</v>
          </cell>
          <cell r="AR25">
            <v>2</v>
          </cell>
          <cell r="AS25">
            <v>0.96699999999999997</v>
          </cell>
          <cell r="AT25">
            <v>136.5</v>
          </cell>
          <cell r="AU25">
            <v>3000.1784133566935</v>
          </cell>
          <cell r="AV25">
            <v>136.5</v>
          </cell>
          <cell r="AX25" t="str">
            <v>BSES</v>
          </cell>
          <cell r="AY25">
            <v>2</v>
          </cell>
          <cell r="AZ25">
            <v>0.96699999999999997</v>
          </cell>
          <cell r="BA25">
            <v>131.625</v>
          </cell>
          <cell r="BB25">
            <v>2752.9114399280043</v>
          </cell>
          <cell r="BC25">
            <v>131.625</v>
          </cell>
          <cell r="BE25" t="str">
            <v>BSES</v>
          </cell>
          <cell r="BF25">
            <v>2</v>
          </cell>
          <cell r="BG25">
            <v>0.96699999999999997</v>
          </cell>
          <cell r="BH25">
            <v>136.5</v>
          </cell>
          <cell r="BI25">
            <v>2793.2094617620655</v>
          </cell>
          <cell r="BJ25">
            <v>136.5</v>
          </cell>
          <cell r="BL25" t="str">
            <v>BSES</v>
          </cell>
          <cell r="BM25">
            <v>2</v>
          </cell>
          <cell r="BN25">
            <v>0.96699999999999997</v>
          </cell>
          <cell r="BO25">
            <v>136.5</v>
          </cell>
          <cell r="BP25">
            <v>2853.7509308239419</v>
          </cell>
          <cell r="BQ25">
            <v>136.5</v>
          </cell>
          <cell r="BS25" t="str">
            <v>BSES</v>
          </cell>
          <cell r="BT25">
            <v>2</v>
          </cell>
          <cell r="BU25">
            <v>0.96699999999999997</v>
          </cell>
          <cell r="BV25">
            <v>122.85</v>
          </cell>
          <cell r="BW25">
            <v>2653.6423038551716</v>
          </cell>
          <cell r="BX25">
            <v>122.85</v>
          </cell>
          <cell r="BZ25" t="str">
            <v>BSES</v>
          </cell>
          <cell r="CA25">
            <v>2</v>
          </cell>
          <cell r="CB25">
            <v>0.96699999999999997</v>
          </cell>
          <cell r="CC25">
            <v>136.5</v>
          </cell>
          <cell r="CD25">
            <v>2814.4566556406844</v>
          </cell>
          <cell r="CE25">
            <v>136.5</v>
          </cell>
        </row>
        <row r="26">
          <cell r="A26" t="str">
            <v>KTPS- A</v>
          </cell>
          <cell r="B26">
            <v>2</v>
          </cell>
          <cell r="C26">
            <v>0.99431999999999998</v>
          </cell>
          <cell r="D26">
            <v>130.29600000000002</v>
          </cell>
          <cell r="E26">
            <v>2289.1005649568997</v>
          </cell>
          <cell r="F26">
            <v>130.29600000000002</v>
          </cell>
          <cell r="H26" t="str">
            <v>KTPS- A</v>
          </cell>
          <cell r="I26">
            <v>2</v>
          </cell>
          <cell r="J26">
            <v>0.99431999999999998</v>
          </cell>
          <cell r="K26">
            <v>134.68799999999999</v>
          </cell>
          <cell r="L26">
            <v>2299.8550074474647</v>
          </cell>
          <cell r="M26">
            <v>134.68799999999999</v>
          </cell>
          <cell r="O26" t="str">
            <v>KTPS- A</v>
          </cell>
          <cell r="P26">
            <v>2</v>
          </cell>
          <cell r="Q26">
            <v>0.99431999999999998</v>
          </cell>
          <cell r="R26">
            <v>130.29600000000002</v>
          </cell>
          <cell r="S26">
            <v>2252.156369892879</v>
          </cell>
          <cell r="T26">
            <v>130.29600000000002</v>
          </cell>
          <cell r="V26" t="str">
            <v>KTPS- A</v>
          </cell>
          <cell r="W26">
            <v>2</v>
          </cell>
          <cell r="X26">
            <v>0.99431999999999998</v>
          </cell>
          <cell r="Y26">
            <v>134.68799999999999</v>
          </cell>
          <cell r="Z26">
            <v>2233.3284275199835</v>
          </cell>
          <cell r="AA26">
            <v>134.68799999999999</v>
          </cell>
          <cell r="AC26" t="str">
            <v>KTPS- A</v>
          </cell>
          <cell r="AD26">
            <v>2</v>
          </cell>
          <cell r="AE26">
            <v>0.99431999999999998</v>
          </cell>
          <cell r="AF26">
            <v>101.01600000000001</v>
          </cell>
          <cell r="AG26">
            <v>2777.3460097093166</v>
          </cell>
          <cell r="AH26">
            <v>101.01600000000001</v>
          </cell>
          <cell r="AJ26" t="str">
            <v>KTPS- A</v>
          </cell>
          <cell r="AK26">
            <v>2</v>
          </cell>
          <cell r="AL26">
            <v>0.99431999999999998</v>
          </cell>
          <cell r="AM26">
            <v>130.4973</v>
          </cell>
          <cell r="AN26">
            <v>2885.3695711689297</v>
          </cell>
          <cell r="AO26">
            <v>130.4973</v>
          </cell>
          <cell r="AQ26" t="str">
            <v>KTPS- A</v>
          </cell>
          <cell r="AR26">
            <v>2</v>
          </cell>
          <cell r="AS26">
            <v>0.99431999999999998</v>
          </cell>
          <cell r="AT26">
            <v>118.49250000000001</v>
          </cell>
          <cell r="AU26">
            <v>3118.6709133566933</v>
          </cell>
          <cell r="AV26">
            <v>118.49250000000001</v>
          </cell>
          <cell r="AX26" t="str">
            <v>KTPS- A</v>
          </cell>
          <cell r="AY26">
            <v>2</v>
          </cell>
          <cell r="AZ26">
            <v>0.99431999999999998</v>
          </cell>
          <cell r="BA26">
            <v>100.467</v>
          </cell>
          <cell r="BB26">
            <v>2853.3784399280044</v>
          </cell>
          <cell r="BC26">
            <v>100.467</v>
          </cell>
          <cell r="BE26" t="str">
            <v>KTPS- A</v>
          </cell>
          <cell r="BF26">
            <v>2</v>
          </cell>
          <cell r="BG26">
            <v>0.99431999999999998</v>
          </cell>
          <cell r="BH26">
            <v>142.374</v>
          </cell>
          <cell r="BI26">
            <v>2935.5834617620653</v>
          </cell>
          <cell r="BJ26">
            <v>142.374</v>
          </cell>
          <cell r="BL26" t="str">
            <v>KTPS- A</v>
          </cell>
          <cell r="BM26">
            <v>2</v>
          </cell>
          <cell r="BN26">
            <v>0.99431999999999998</v>
          </cell>
          <cell r="BO26">
            <v>142.374</v>
          </cell>
          <cell r="BP26">
            <v>2996.1249308239417</v>
          </cell>
          <cell r="BQ26">
            <v>142.374</v>
          </cell>
          <cell r="BS26" t="str">
            <v>KTPS- A</v>
          </cell>
          <cell r="BT26">
            <v>2</v>
          </cell>
          <cell r="BU26">
            <v>0.99431999999999998</v>
          </cell>
          <cell r="BV26">
            <v>127.73399999999999</v>
          </cell>
          <cell r="BW26">
            <v>2781.3763038551715</v>
          </cell>
          <cell r="BX26">
            <v>127.73399999999999</v>
          </cell>
          <cell r="BZ26" t="str">
            <v>KTPS- A</v>
          </cell>
          <cell r="CA26">
            <v>2</v>
          </cell>
          <cell r="CB26">
            <v>0.99431999999999998</v>
          </cell>
          <cell r="CC26">
            <v>142.374</v>
          </cell>
          <cell r="CD26">
            <v>2956.8306556406842</v>
          </cell>
          <cell r="CE26">
            <v>142.374</v>
          </cell>
        </row>
        <row r="27">
          <cell r="A27" t="str">
            <v>KTPS- B</v>
          </cell>
          <cell r="B27">
            <v>2</v>
          </cell>
          <cell r="C27">
            <v>0.99431999999999998</v>
          </cell>
          <cell r="D27">
            <v>125.4528</v>
          </cell>
          <cell r="E27">
            <v>2414.5533649568997</v>
          </cell>
          <cell r="F27">
            <v>125.4528</v>
          </cell>
          <cell r="H27" t="str">
            <v>KTPS- B</v>
          </cell>
          <cell r="I27">
            <v>2</v>
          </cell>
          <cell r="J27">
            <v>0.99431999999999998</v>
          </cell>
          <cell r="K27">
            <v>130.06400000000002</v>
          </cell>
          <cell r="L27">
            <v>2429.9190074474645</v>
          </cell>
          <cell r="M27">
            <v>130.06400000000002</v>
          </cell>
          <cell r="O27" t="str">
            <v>KTPS- B</v>
          </cell>
          <cell r="P27">
            <v>2</v>
          </cell>
          <cell r="Q27">
            <v>0.99431999999999998</v>
          </cell>
          <cell r="R27">
            <v>125.4528</v>
          </cell>
          <cell r="S27">
            <v>2377.609169892879</v>
          </cell>
          <cell r="T27">
            <v>125.4528</v>
          </cell>
          <cell r="V27" t="str">
            <v>KTPS- B</v>
          </cell>
          <cell r="W27">
            <v>2</v>
          </cell>
          <cell r="X27">
            <v>0.99431999999999998</v>
          </cell>
          <cell r="Y27">
            <v>130.06400000000002</v>
          </cell>
          <cell r="Z27">
            <v>2363.3924275199834</v>
          </cell>
          <cell r="AA27">
            <v>130.06400000000002</v>
          </cell>
          <cell r="AC27" t="str">
            <v>KTPS- B</v>
          </cell>
          <cell r="AD27">
            <v>2</v>
          </cell>
          <cell r="AE27">
            <v>0.99431999999999998</v>
          </cell>
          <cell r="AF27">
            <v>102.2208</v>
          </cell>
          <cell r="AG27">
            <v>2879.5668097093167</v>
          </cell>
          <cell r="AH27">
            <v>102.2208</v>
          </cell>
          <cell r="AJ27" t="str">
            <v>KTPS- B</v>
          </cell>
          <cell r="AK27">
            <v>2</v>
          </cell>
          <cell r="AL27">
            <v>0.99431999999999998</v>
          </cell>
          <cell r="AM27">
            <v>127.75840000000001</v>
          </cell>
          <cell r="AN27">
            <v>3013.1279711689299</v>
          </cell>
          <cell r="AO27">
            <v>127.75840000000001</v>
          </cell>
          <cell r="AQ27" t="str">
            <v>KTPS- B</v>
          </cell>
          <cell r="AR27">
            <v>2</v>
          </cell>
          <cell r="AS27">
            <v>0.99431999999999998</v>
          </cell>
          <cell r="AT27">
            <v>130.06400000000002</v>
          </cell>
          <cell r="AU27">
            <v>3248.7349133566931</v>
          </cell>
          <cell r="AV27">
            <v>130.06400000000002</v>
          </cell>
          <cell r="AX27" t="str">
            <v>KTPS- B</v>
          </cell>
          <cell r="AY27">
            <v>2</v>
          </cell>
          <cell r="AZ27">
            <v>0.99431999999999998</v>
          </cell>
          <cell r="BA27">
            <v>125.4528</v>
          </cell>
          <cell r="BB27">
            <v>2978.8312399280044</v>
          </cell>
          <cell r="BC27">
            <v>125.4528</v>
          </cell>
          <cell r="BE27" t="str">
            <v>KTPS- B</v>
          </cell>
          <cell r="BF27">
            <v>2</v>
          </cell>
          <cell r="BG27">
            <v>0.99431999999999998</v>
          </cell>
          <cell r="BH27">
            <v>99.88</v>
          </cell>
          <cell r="BI27">
            <v>3035.4634617620654</v>
          </cell>
          <cell r="BJ27">
            <v>99.88</v>
          </cell>
          <cell r="BL27" t="str">
            <v>KTPS- B</v>
          </cell>
          <cell r="BM27">
            <v>2</v>
          </cell>
          <cell r="BN27">
            <v>0.99431999999999998</v>
          </cell>
          <cell r="BO27">
            <v>130.06400000000002</v>
          </cell>
          <cell r="BP27">
            <v>3126.1889308239415</v>
          </cell>
          <cell r="BQ27">
            <v>130.06400000000002</v>
          </cell>
          <cell r="BS27" t="str">
            <v>KTPS- B</v>
          </cell>
          <cell r="BT27">
            <v>2</v>
          </cell>
          <cell r="BU27">
            <v>0.99431999999999998</v>
          </cell>
          <cell r="BV27">
            <v>116.16</v>
          </cell>
          <cell r="BW27">
            <v>2897.5363038551714</v>
          </cell>
          <cell r="BX27">
            <v>116.16</v>
          </cell>
          <cell r="BZ27" t="str">
            <v>KTPS- B</v>
          </cell>
          <cell r="CA27">
            <v>2</v>
          </cell>
          <cell r="CB27">
            <v>0.99431999999999998</v>
          </cell>
          <cell r="CC27">
            <v>130.06400000000002</v>
          </cell>
          <cell r="CD27">
            <v>3086.8946556406841</v>
          </cell>
          <cell r="CE27">
            <v>130.06400000000002</v>
          </cell>
        </row>
        <row r="28">
          <cell r="A28" t="str">
            <v>KTPS- C</v>
          </cell>
          <cell r="B28">
            <v>2</v>
          </cell>
          <cell r="C28">
            <v>0.99431999999999998</v>
          </cell>
          <cell r="D28">
            <v>131.202</v>
          </cell>
          <cell r="E28">
            <v>2545.7553649568999</v>
          </cell>
          <cell r="F28">
            <v>131.202</v>
          </cell>
          <cell r="H28" t="str">
            <v>KTPS- C</v>
          </cell>
          <cell r="I28">
            <v>2</v>
          </cell>
          <cell r="J28">
            <v>0.99431999999999998</v>
          </cell>
          <cell r="K28">
            <v>138.96</v>
          </cell>
          <cell r="L28">
            <v>2568.8790074474646</v>
          </cell>
          <cell r="M28">
            <v>138.96</v>
          </cell>
          <cell r="O28" t="str">
            <v>KTPS- C</v>
          </cell>
          <cell r="P28">
            <v>2</v>
          </cell>
          <cell r="Q28">
            <v>0.99431999999999998</v>
          </cell>
          <cell r="R28">
            <v>134.1</v>
          </cell>
          <cell r="S28">
            <v>2511.7091698928789</v>
          </cell>
          <cell r="T28">
            <v>134.1</v>
          </cell>
          <cell r="V28" t="str">
            <v>KTPS- C</v>
          </cell>
          <cell r="W28">
            <v>2</v>
          </cell>
          <cell r="X28">
            <v>0.99431999999999998</v>
          </cell>
          <cell r="Y28">
            <v>133.02000000000001</v>
          </cell>
          <cell r="Z28">
            <v>2496.4124275199833</v>
          </cell>
          <cell r="AA28">
            <v>133.02000000000001</v>
          </cell>
          <cell r="AC28" t="str">
            <v>KTPS- C</v>
          </cell>
          <cell r="AD28">
            <v>2</v>
          </cell>
          <cell r="AE28">
            <v>0.99431999999999998</v>
          </cell>
          <cell r="AF28">
            <v>133.02000000000001</v>
          </cell>
          <cell r="AG28">
            <v>3012.5868097093166</v>
          </cell>
          <cell r="AH28">
            <v>133.02000000000001</v>
          </cell>
          <cell r="AJ28" t="str">
            <v>KTPS- C</v>
          </cell>
          <cell r="AK28">
            <v>2</v>
          </cell>
          <cell r="AL28">
            <v>0.99431999999999998</v>
          </cell>
          <cell r="AM28">
            <v>128.16</v>
          </cell>
          <cell r="AN28">
            <v>3141.2879711689297</v>
          </cell>
          <cell r="AO28">
            <v>128.16</v>
          </cell>
          <cell r="AQ28" t="str">
            <v>KTPS- C</v>
          </cell>
          <cell r="AR28">
            <v>2</v>
          </cell>
          <cell r="AS28">
            <v>0.99431999999999998</v>
          </cell>
          <cell r="AT28">
            <v>133.02000000000001</v>
          </cell>
          <cell r="AU28">
            <v>3381.7549133566931</v>
          </cell>
          <cell r="AV28">
            <v>133.02000000000001</v>
          </cell>
          <cell r="AX28" t="str">
            <v>KTPS- C</v>
          </cell>
          <cell r="AY28">
            <v>2</v>
          </cell>
          <cell r="AZ28">
            <v>0.99431999999999998</v>
          </cell>
          <cell r="BA28">
            <v>134.1</v>
          </cell>
          <cell r="BB28">
            <v>3112.9312399280043</v>
          </cell>
          <cell r="BC28">
            <v>134.1</v>
          </cell>
          <cell r="BE28" t="str">
            <v>KTPS- C</v>
          </cell>
          <cell r="BF28">
            <v>2</v>
          </cell>
          <cell r="BG28">
            <v>0.99431999999999998</v>
          </cell>
          <cell r="BH28">
            <v>104.22</v>
          </cell>
          <cell r="BI28">
            <v>3139.6834617620652</v>
          </cell>
          <cell r="BJ28">
            <v>104.22</v>
          </cell>
          <cell r="BL28" t="str">
            <v>KTPS- C</v>
          </cell>
          <cell r="BM28">
            <v>2</v>
          </cell>
          <cell r="BN28">
            <v>0.99431999999999998</v>
          </cell>
          <cell r="BO28">
            <v>104.22</v>
          </cell>
          <cell r="BP28">
            <v>3230.4089308239413</v>
          </cell>
          <cell r="BQ28">
            <v>104.22</v>
          </cell>
          <cell r="BS28" t="str">
            <v>KTPS- C</v>
          </cell>
          <cell r="BT28">
            <v>2</v>
          </cell>
          <cell r="BU28">
            <v>0.99431999999999998</v>
          </cell>
          <cell r="BV28">
            <v>124.2</v>
          </cell>
          <cell r="BW28">
            <v>3021.7363038551712</v>
          </cell>
          <cell r="BX28">
            <v>124.2</v>
          </cell>
          <cell r="BZ28" t="str">
            <v>KTPS- C</v>
          </cell>
          <cell r="CA28">
            <v>2</v>
          </cell>
          <cell r="CB28">
            <v>0.99431999999999998</v>
          </cell>
          <cell r="CC28">
            <v>138.96</v>
          </cell>
          <cell r="CD28">
            <v>3225.8546556406841</v>
          </cell>
          <cell r="CE28">
            <v>138.96</v>
          </cell>
        </row>
        <row r="29">
          <cell r="A29" t="str">
            <v>Gridco</v>
          </cell>
          <cell r="B29">
            <v>2</v>
          </cell>
          <cell r="C29">
            <v>1</v>
          </cell>
          <cell r="D29">
            <v>0</v>
          </cell>
          <cell r="E29">
            <v>2545.7553649568999</v>
          </cell>
          <cell r="F29">
            <v>0</v>
          </cell>
          <cell r="H29" t="str">
            <v>Gridco</v>
          </cell>
          <cell r="I29">
            <v>2</v>
          </cell>
          <cell r="J29">
            <v>1</v>
          </cell>
          <cell r="K29">
            <v>1.3636363636363635</v>
          </cell>
          <cell r="L29">
            <v>2570.2426438111011</v>
          </cell>
          <cell r="M29">
            <v>1.3636363636363635</v>
          </cell>
          <cell r="O29" t="str">
            <v>Gridco</v>
          </cell>
          <cell r="P29">
            <v>2</v>
          </cell>
          <cell r="Q29">
            <v>1</v>
          </cell>
          <cell r="R29">
            <v>1.3636363636363635</v>
          </cell>
          <cell r="S29">
            <v>2513.0728062565154</v>
          </cell>
          <cell r="T29">
            <v>1.3636363636363635</v>
          </cell>
          <cell r="V29" t="str">
            <v>Gridco</v>
          </cell>
          <cell r="W29">
            <v>2</v>
          </cell>
          <cell r="X29">
            <v>1</v>
          </cell>
          <cell r="Y29">
            <v>1.3636363636363635</v>
          </cell>
          <cell r="Z29">
            <v>2497.7760638836198</v>
          </cell>
          <cell r="AA29">
            <v>1.3636363636363635</v>
          </cell>
          <cell r="AC29" t="str">
            <v>Gridco</v>
          </cell>
          <cell r="AD29">
            <v>2</v>
          </cell>
          <cell r="AE29">
            <v>1</v>
          </cell>
          <cell r="AF29">
            <v>1.3636363636363635</v>
          </cell>
          <cell r="AG29">
            <v>3013.9504460729531</v>
          </cell>
          <cell r="AH29">
            <v>1.3636363636363635</v>
          </cell>
          <cell r="AJ29" t="str">
            <v>Gridco</v>
          </cell>
          <cell r="AK29">
            <v>2</v>
          </cell>
          <cell r="AL29">
            <v>1</v>
          </cell>
          <cell r="AM29">
            <v>1.3636363636363635</v>
          </cell>
          <cell r="AN29">
            <v>3142.6516075325662</v>
          </cell>
          <cell r="AO29">
            <v>1.3636363636363635</v>
          </cell>
          <cell r="AQ29" t="str">
            <v>Gridco</v>
          </cell>
          <cell r="AR29">
            <v>2</v>
          </cell>
          <cell r="AS29">
            <v>1</v>
          </cell>
          <cell r="AT29">
            <v>1.3636363636363635</v>
          </cell>
          <cell r="AU29">
            <v>3383.1185497203296</v>
          </cell>
          <cell r="AV29">
            <v>1.3636363636363635</v>
          </cell>
          <cell r="AX29" t="str">
            <v>Gridco</v>
          </cell>
          <cell r="AY29">
            <v>2</v>
          </cell>
          <cell r="AZ29">
            <v>1</v>
          </cell>
          <cell r="BA29">
            <v>1.3636363636363635</v>
          </cell>
          <cell r="BB29">
            <v>3114.2948762916408</v>
          </cell>
          <cell r="BC29">
            <v>1.3636363636363635</v>
          </cell>
          <cell r="BE29" t="str">
            <v>Gridco</v>
          </cell>
          <cell r="BF29">
            <v>2</v>
          </cell>
          <cell r="BG29">
            <v>1</v>
          </cell>
          <cell r="BH29">
            <v>1.3636363636363635</v>
          </cell>
          <cell r="BI29">
            <v>3141.0470981257017</v>
          </cell>
          <cell r="BJ29">
            <v>1.3636363636363635</v>
          </cell>
          <cell r="BL29" t="str">
            <v>Gridco</v>
          </cell>
          <cell r="BM29">
            <v>2</v>
          </cell>
          <cell r="BN29">
            <v>1</v>
          </cell>
          <cell r="BO29">
            <v>1.3636363636363635</v>
          </cell>
          <cell r="BP29">
            <v>3231.7725671875778</v>
          </cell>
          <cell r="BQ29">
            <v>1.3636363636363635</v>
          </cell>
          <cell r="BS29" t="str">
            <v>Gridco</v>
          </cell>
          <cell r="BT29">
            <v>2</v>
          </cell>
          <cell r="BU29">
            <v>1</v>
          </cell>
          <cell r="BV29">
            <v>1.3636363636363635</v>
          </cell>
          <cell r="BW29">
            <v>3023.0999402188077</v>
          </cell>
          <cell r="BX29">
            <v>1.3636363636363635</v>
          </cell>
          <cell r="BZ29" t="str">
            <v>Gridco</v>
          </cell>
          <cell r="CA29">
            <v>2</v>
          </cell>
          <cell r="CB29">
            <v>1</v>
          </cell>
          <cell r="CC29">
            <v>1.3636363636363635</v>
          </cell>
          <cell r="CD29">
            <v>3227.2182920043206</v>
          </cell>
          <cell r="CE29">
            <v>1.3636363636363635</v>
          </cell>
        </row>
        <row r="30">
          <cell r="A30" t="str">
            <v>VTPS- I</v>
          </cell>
          <cell r="B30">
            <v>2</v>
          </cell>
          <cell r="C30">
            <v>1.0464</v>
          </cell>
          <cell r="D30">
            <v>250.25</v>
          </cell>
          <cell r="E30">
            <v>2796.0053649568999</v>
          </cell>
          <cell r="F30">
            <v>250.25</v>
          </cell>
          <cell r="H30" t="str">
            <v>VTPS- I</v>
          </cell>
          <cell r="I30">
            <v>2</v>
          </cell>
          <cell r="J30">
            <v>1.0464</v>
          </cell>
          <cell r="K30">
            <v>254.8</v>
          </cell>
          <cell r="L30">
            <v>2825.0426438111012</v>
          </cell>
          <cell r="M30">
            <v>254.8</v>
          </cell>
          <cell r="O30" t="str">
            <v>VTPS- I</v>
          </cell>
          <cell r="P30">
            <v>2</v>
          </cell>
          <cell r="Q30">
            <v>1.0464</v>
          </cell>
          <cell r="R30">
            <v>250.25</v>
          </cell>
          <cell r="S30">
            <v>2763.3228062565154</v>
          </cell>
          <cell r="T30">
            <v>250.25</v>
          </cell>
          <cell r="V30" t="str">
            <v>VTPS- I</v>
          </cell>
          <cell r="W30">
            <v>2</v>
          </cell>
          <cell r="X30">
            <v>1.0464</v>
          </cell>
          <cell r="Y30">
            <v>254.8</v>
          </cell>
          <cell r="Z30">
            <v>2752.57606388362</v>
          </cell>
          <cell r="AA30">
            <v>254.8</v>
          </cell>
          <cell r="AC30" t="str">
            <v>VTPS- I</v>
          </cell>
          <cell r="AD30">
            <v>2</v>
          </cell>
          <cell r="AE30">
            <v>1.0464</v>
          </cell>
          <cell r="AF30">
            <v>254.8</v>
          </cell>
          <cell r="AG30">
            <v>3268.7504460729533</v>
          </cell>
          <cell r="AH30">
            <v>254.8</v>
          </cell>
          <cell r="AJ30" t="str">
            <v>VTPS- I</v>
          </cell>
          <cell r="AK30">
            <v>2</v>
          </cell>
          <cell r="AL30">
            <v>1.0464</v>
          </cell>
          <cell r="AM30">
            <v>188.37</v>
          </cell>
          <cell r="AN30">
            <v>3331.0216075325661</v>
          </cell>
          <cell r="AO30">
            <v>188.37</v>
          </cell>
          <cell r="AQ30" t="str">
            <v>VTPS- I</v>
          </cell>
          <cell r="AR30">
            <v>2</v>
          </cell>
          <cell r="AS30">
            <v>1.0464</v>
          </cell>
          <cell r="AT30">
            <v>254.8</v>
          </cell>
          <cell r="AU30">
            <v>3637.9185497203298</v>
          </cell>
          <cell r="AV30">
            <v>254.8</v>
          </cell>
          <cell r="AX30" t="str">
            <v>VTPS- I</v>
          </cell>
          <cell r="AY30">
            <v>2</v>
          </cell>
          <cell r="AZ30">
            <v>1.0464</v>
          </cell>
          <cell r="BA30">
            <v>189.28</v>
          </cell>
          <cell r="BB30">
            <v>3303.574876291641</v>
          </cell>
          <cell r="BC30">
            <v>189.28</v>
          </cell>
          <cell r="BE30" t="str">
            <v>VTPS- I</v>
          </cell>
          <cell r="BF30">
            <v>2</v>
          </cell>
          <cell r="BG30">
            <v>1.0464</v>
          </cell>
          <cell r="BH30">
            <v>254.8</v>
          </cell>
          <cell r="BI30">
            <v>3395.8470981257019</v>
          </cell>
          <cell r="BJ30">
            <v>254.8</v>
          </cell>
          <cell r="BL30" t="str">
            <v>VTPS- I</v>
          </cell>
          <cell r="BM30">
            <v>2</v>
          </cell>
          <cell r="BN30">
            <v>1.0464</v>
          </cell>
          <cell r="BO30">
            <v>254.8</v>
          </cell>
          <cell r="BP30">
            <v>3486.572567187578</v>
          </cell>
          <cell r="BQ30">
            <v>254.8</v>
          </cell>
          <cell r="BS30" t="str">
            <v>VTPS- I</v>
          </cell>
          <cell r="BT30">
            <v>2</v>
          </cell>
          <cell r="BU30">
            <v>1.0464</v>
          </cell>
          <cell r="BV30">
            <v>227.5</v>
          </cell>
          <cell r="BW30">
            <v>3250.5999402188077</v>
          </cell>
          <cell r="BX30">
            <v>227.5</v>
          </cell>
          <cell r="BZ30" t="str">
            <v>VTPS- I</v>
          </cell>
          <cell r="CA30">
            <v>2</v>
          </cell>
          <cell r="CB30">
            <v>1.0464</v>
          </cell>
          <cell r="CC30">
            <v>254.8</v>
          </cell>
          <cell r="CD30">
            <v>3482.0182920043208</v>
          </cell>
          <cell r="CE30">
            <v>254.8</v>
          </cell>
        </row>
        <row r="31">
          <cell r="A31" t="str">
            <v>VTPS- II</v>
          </cell>
          <cell r="B31">
            <v>2</v>
          </cell>
          <cell r="C31">
            <v>1.0464</v>
          </cell>
          <cell r="D31">
            <v>259.35000000000002</v>
          </cell>
          <cell r="E31">
            <v>3055.3553649568998</v>
          </cell>
          <cell r="F31">
            <v>259.35000000000002</v>
          </cell>
          <cell r="H31" t="str">
            <v>VTPS- II</v>
          </cell>
          <cell r="I31">
            <v>2</v>
          </cell>
          <cell r="J31">
            <v>1.0464</v>
          </cell>
          <cell r="K31">
            <v>263.89999999999998</v>
          </cell>
          <cell r="L31">
            <v>3088.9426438111013</v>
          </cell>
          <cell r="M31">
            <v>263.89999999999998</v>
          </cell>
          <cell r="O31" t="str">
            <v>VTPS- II</v>
          </cell>
          <cell r="P31">
            <v>2</v>
          </cell>
          <cell r="Q31">
            <v>1.0464</v>
          </cell>
          <cell r="R31">
            <v>259.35000000000002</v>
          </cell>
          <cell r="S31">
            <v>3022.6728062565153</v>
          </cell>
          <cell r="T31">
            <v>259.35000000000002</v>
          </cell>
          <cell r="V31" t="str">
            <v>VTPS- II</v>
          </cell>
          <cell r="W31">
            <v>2</v>
          </cell>
          <cell r="X31">
            <v>1.0464</v>
          </cell>
          <cell r="Y31">
            <v>263.89999999999998</v>
          </cell>
          <cell r="Z31">
            <v>3016.4760638836201</v>
          </cell>
          <cell r="AA31">
            <v>263.89999999999998</v>
          </cell>
          <cell r="AC31" t="str">
            <v>VTPS- II</v>
          </cell>
          <cell r="AD31">
            <v>2</v>
          </cell>
          <cell r="AE31">
            <v>1.0464</v>
          </cell>
          <cell r="AF31">
            <v>200.2</v>
          </cell>
          <cell r="AG31">
            <v>3468.9504460729531</v>
          </cell>
          <cell r="AH31">
            <v>200.2</v>
          </cell>
          <cell r="AJ31" t="str">
            <v>VTPS- II</v>
          </cell>
          <cell r="AK31">
            <v>2</v>
          </cell>
          <cell r="AL31">
            <v>1.0464</v>
          </cell>
          <cell r="AM31">
            <v>259.35000000000002</v>
          </cell>
          <cell r="AN31">
            <v>3590.371607532566</v>
          </cell>
          <cell r="AO31">
            <v>259.35000000000002</v>
          </cell>
          <cell r="AQ31" t="str">
            <v>VTPS- II</v>
          </cell>
          <cell r="AR31">
            <v>2</v>
          </cell>
          <cell r="AS31">
            <v>1.0464</v>
          </cell>
          <cell r="AT31">
            <v>200.2</v>
          </cell>
          <cell r="AU31">
            <v>3838.1185497203296</v>
          </cell>
          <cell r="AV31">
            <v>200.2</v>
          </cell>
          <cell r="AX31" t="str">
            <v>VTPS- II</v>
          </cell>
          <cell r="AY31">
            <v>2</v>
          </cell>
          <cell r="AZ31">
            <v>1.0464</v>
          </cell>
          <cell r="BA31">
            <v>175.63</v>
          </cell>
          <cell r="BB31">
            <v>3479.2048762916411</v>
          </cell>
          <cell r="BC31">
            <v>175.63</v>
          </cell>
          <cell r="BE31" t="str">
            <v>VTPS- II</v>
          </cell>
          <cell r="BF31">
            <v>2</v>
          </cell>
          <cell r="BG31">
            <v>1.0464</v>
          </cell>
          <cell r="BH31">
            <v>263.89999999999998</v>
          </cell>
          <cell r="BI31">
            <v>3659.747098125702</v>
          </cell>
          <cell r="BJ31">
            <v>263.89999999999998</v>
          </cell>
          <cell r="BL31" t="str">
            <v>VTPS- II</v>
          </cell>
          <cell r="BM31">
            <v>2</v>
          </cell>
          <cell r="BN31">
            <v>1.0464</v>
          </cell>
          <cell r="BO31">
            <v>263.89999999999998</v>
          </cell>
          <cell r="BP31">
            <v>3750.4725671875781</v>
          </cell>
          <cell r="BQ31">
            <v>263.89999999999998</v>
          </cell>
          <cell r="BS31" t="str">
            <v>VTPS- II</v>
          </cell>
          <cell r="BT31">
            <v>2</v>
          </cell>
          <cell r="BU31">
            <v>1.0464</v>
          </cell>
          <cell r="BV31">
            <v>236.6</v>
          </cell>
          <cell r="BW31">
            <v>3487.1999402188076</v>
          </cell>
          <cell r="BX31">
            <v>236.6</v>
          </cell>
          <cell r="BZ31" t="str">
            <v>VTPS- II</v>
          </cell>
          <cell r="CA31">
            <v>2</v>
          </cell>
          <cell r="CB31">
            <v>1.0464</v>
          </cell>
          <cell r="CC31">
            <v>263.89999999999998</v>
          </cell>
          <cell r="CD31">
            <v>3745.9182920043208</v>
          </cell>
          <cell r="CE31">
            <v>263.89999999999998</v>
          </cell>
        </row>
        <row r="32">
          <cell r="A32" t="str">
            <v>VTPS- III</v>
          </cell>
          <cell r="B32">
            <v>2</v>
          </cell>
          <cell r="C32">
            <v>1.0464</v>
          </cell>
          <cell r="D32">
            <v>259.35000000000002</v>
          </cell>
          <cell r="E32">
            <v>3314.7053649568998</v>
          </cell>
          <cell r="F32">
            <v>259.35000000000002</v>
          </cell>
          <cell r="H32" t="str">
            <v>VTPS- III</v>
          </cell>
          <cell r="I32">
            <v>2</v>
          </cell>
          <cell r="J32">
            <v>1.0464</v>
          </cell>
          <cell r="K32">
            <v>263.89999999999998</v>
          </cell>
          <cell r="L32">
            <v>3352.8426438111014</v>
          </cell>
          <cell r="M32">
            <v>263.89999999999998</v>
          </cell>
          <cell r="O32" t="str">
            <v>VTPS- III</v>
          </cell>
          <cell r="P32">
            <v>2</v>
          </cell>
          <cell r="Q32">
            <v>1.0464</v>
          </cell>
          <cell r="R32">
            <v>259.35000000000002</v>
          </cell>
          <cell r="S32">
            <v>3282.0228062565152</v>
          </cell>
          <cell r="T32">
            <v>259.35000000000002</v>
          </cell>
          <cell r="V32" t="str">
            <v>VTPS- III</v>
          </cell>
          <cell r="W32">
            <v>2</v>
          </cell>
          <cell r="X32">
            <v>1.0464</v>
          </cell>
          <cell r="Y32">
            <v>263.89999999999998</v>
          </cell>
          <cell r="Z32">
            <v>3280.3760638836202</v>
          </cell>
          <cell r="AA32">
            <v>263.89999999999998</v>
          </cell>
          <cell r="AC32" t="str">
            <v>VTPS- III</v>
          </cell>
          <cell r="AD32">
            <v>2</v>
          </cell>
          <cell r="AE32">
            <v>1.0464</v>
          </cell>
          <cell r="AF32">
            <v>263.89999999999998</v>
          </cell>
          <cell r="AG32">
            <v>3732.8504460729532</v>
          </cell>
          <cell r="AH32">
            <v>263.89999999999998</v>
          </cell>
          <cell r="AJ32" t="str">
            <v>VTPS- III</v>
          </cell>
          <cell r="AK32">
            <v>2</v>
          </cell>
          <cell r="AL32">
            <v>1.0464</v>
          </cell>
          <cell r="AM32">
            <v>175.63</v>
          </cell>
          <cell r="AN32">
            <v>3766.0016075325661</v>
          </cell>
          <cell r="AO32">
            <v>175.63</v>
          </cell>
          <cell r="AQ32" t="str">
            <v>VTPS- III</v>
          </cell>
          <cell r="AR32">
            <v>2</v>
          </cell>
          <cell r="AS32">
            <v>1.0464</v>
          </cell>
          <cell r="AT32">
            <v>200.2</v>
          </cell>
          <cell r="AU32">
            <v>4038.3185497203294</v>
          </cell>
          <cell r="AV32">
            <v>200.2</v>
          </cell>
          <cell r="AX32" t="str">
            <v>VTPS- III</v>
          </cell>
          <cell r="AY32">
            <v>2</v>
          </cell>
          <cell r="AZ32">
            <v>1.0464</v>
          </cell>
          <cell r="BA32">
            <v>258.44</v>
          </cell>
          <cell r="BB32">
            <v>3737.6448762916411</v>
          </cell>
          <cell r="BC32">
            <v>258.44</v>
          </cell>
          <cell r="BE32" t="str">
            <v>VTPS- III</v>
          </cell>
          <cell r="BF32">
            <v>2</v>
          </cell>
          <cell r="BG32">
            <v>1.0464</v>
          </cell>
          <cell r="BH32">
            <v>200.2</v>
          </cell>
          <cell r="BI32">
            <v>3859.9470981257018</v>
          </cell>
          <cell r="BJ32">
            <v>200.2</v>
          </cell>
          <cell r="BL32" t="str">
            <v>VTPS- III</v>
          </cell>
          <cell r="BM32">
            <v>2</v>
          </cell>
          <cell r="BN32">
            <v>1.0464</v>
          </cell>
          <cell r="BO32">
            <v>263.89999999999998</v>
          </cell>
          <cell r="BP32">
            <v>4014.3725671875782</v>
          </cell>
          <cell r="BQ32">
            <v>263.89999999999998</v>
          </cell>
          <cell r="BS32" t="str">
            <v>VTPS- III</v>
          </cell>
          <cell r="BT32">
            <v>2</v>
          </cell>
          <cell r="BU32">
            <v>1.0464</v>
          </cell>
          <cell r="BV32">
            <v>236.6</v>
          </cell>
          <cell r="BW32">
            <v>3723.7999402188075</v>
          </cell>
          <cell r="BX32">
            <v>236.6</v>
          </cell>
          <cell r="BZ32" t="str">
            <v>VTPS- III</v>
          </cell>
          <cell r="CA32">
            <v>2</v>
          </cell>
          <cell r="CB32">
            <v>1.0464</v>
          </cell>
          <cell r="CC32">
            <v>263.89999999999998</v>
          </cell>
          <cell r="CD32">
            <v>4009.8182920043209</v>
          </cell>
          <cell r="CE32">
            <v>263.89999999999998</v>
          </cell>
        </row>
        <row r="33">
          <cell r="A33" t="str">
            <v>NLC-II</v>
          </cell>
          <cell r="B33">
            <v>2</v>
          </cell>
          <cell r="C33">
            <v>1.0465569210791761</v>
          </cell>
          <cell r="D33">
            <v>82.72</v>
          </cell>
          <cell r="E33">
            <v>3397.4253649568996</v>
          </cell>
          <cell r="F33">
            <v>82.72</v>
          </cell>
          <cell r="H33" t="str">
            <v>NLC-II</v>
          </cell>
          <cell r="I33">
            <v>2</v>
          </cell>
          <cell r="J33">
            <v>1.0465569210791761</v>
          </cell>
          <cell r="K33">
            <v>85.79</v>
          </cell>
          <cell r="L33">
            <v>3438.6326438111014</v>
          </cell>
          <cell r="M33">
            <v>85.79</v>
          </cell>
          <cell r="O33" t="str">
            <v>NLC-II</v>
          </cell>
          <cell r="P33">
            <v>2</v>
          </cell>
          <cell r="Q33">
            <v>1.0465569210791761</v>
          </cell>
          <cell r="R33">
            <v>82.92</v>
          </cell>
          <cell r="S33">
            <v>3364.9428062565153</v>
          </cell>
          <cell r="T33">
            <v>82.92</v>
          </cell>
          <cell r="V33" t="str">
            <v>NLC-II</v>
          </cell>
          <cell r="W33">
            <v>2</v>
          </cell>
          <cell r="X33">
            <v>1.0465569210791761</v>
          </cell>
          <cell r="Y33">
            <v>75.55</v>
          </cell>
          <cell r="Z33">
            <v>3355.9260638836204</v>
          </cell>
          <cell r="AA33">
            <v>75.55</v>
          </cell>
          <cell r="AC33" t="str">
            <v>NLC-II</v>
          </cell>
          <cell r="AD33">
            <v>2</v>
          </cell>
          <cell r="AE33">
            <v>1.0465569210791761</v>
          </cell>
          <cell r="AF33">
            <v>66.34</v>
          </cell>
          <cell r="AG33">
            <v>3799.1904460729534</v>
          </cell>
          <cell r="AH33">
            <v>66.34</v>
          </cell>
          <cell r="AJ33" t="str">
            <v>NLC-II</v>
          </cell>
          <cell r="AK33">
            <v>2</v>
          </cell>
          <cell r="AL33">
            <v>1.0465569210791761</v>
          </cell>
          <cell r="AM33">
            <v>50.98</v>
          </cell>
          <cell r="AN33">
            <v>3816.9816075325662</v>
          </cell>
          <cell r="AO33">
            <v>50.98</v>
          </cell>
          <cell r="AQ33" t="str">
            <v>NLC-II</v>
          </cell>
          <cell r="AR33">
            <v>2</v>
          </cell>
          <cell r="AS33">
            <v>1.0465569210791761</v>
          </cell>
          <cell r="AT33">
            <v>63.47</v>
          </cell>
          <cell r="AU33">
            <v>4101.7885497203297</v>
          </cell>
          <cell r="AV33">
            <v>63.47</v>
          </cell>
          <cell r="AX33" t="str">
            <v>NLC-II</v>
          </cell>
          <cell r="AY33">
            <v>2</v>
          </cell>
          <cell r="AZ33">
            <v>1.0465569210791761</v>
          </cell>
          <cell r="BA33">
            <v>61.01</v>
          </cell>
          <cell r="BB33">
            <v>3798.6548762916414</v>
          </cell>
          <cell r="BC33">
            <v>61.01</v>
          </cell>
          <cell r="BE33" t="str">
            <v>NLC-II</v>
          </cell>
          <cell r="BF33">
            <v>2</v>
          </cell>
          <cell r="BG33">
            <v>1.0465569210791761</v>
          </cell>
          <cell r="BH33">
            <v>58.15</v>
          </cell>
          <cell r="BI33">
            <v>3918.0970981257019</v>
          </cell>
          <cell r="BJ33">
            <v>58.15</v>
          </cell>
          <cell r="BL33" t="str">
            <v>NLC-II</v>
          </cell>
          <cell r="BM33">
            <v>2</v>
          </cell>
          <cell r="BN33">
            <v>1.0465569210791761</v>
          </cell>
          <cell r="BO33">
            <v>85.58</v>
          </cell>
          <cell r="BP33">
            <v>4099.9525671875781</v>
          </cell>
          <cell r="BQ33">
            <v>85.58</v>
          </cell>
          <cell r="BS33" t="str">
            <v>NLC-II</v>
          </cell>
          <cell r="BT33">
            <v>2</v>
          </cell>
          <cell r="BU33">
            <v>1.0465569210791761</v>
          </cell>
          <cell r="BV33">
            <v>76.78</v>
          </cell>
          <cell r="BW33">
            <v>3800.5799402188077</v>
          </cell>
          <cell r="BX33">
            <v>76.78</v>
          </cell>
          <cell r="BZ33" t="str">
            <v>NLC-II</v>
          </cell>
          <cell r="CA33">
            <v>2</v>
          </cell>
          <cell r="CB33">
            <v>1.0465569210791761</v>
          </cell>
          <cell r="CC33">
            <v>85.58</v>
          </cell>
          <cell r="CD33">
            <v>4095.3982920043209</v>
          </cell>
          <cell r="CE33">
            <v>85.58</v>
          </cell>
        </row>
        <row r="34">
          <cell r="A34" t="str">
            <v>Srivathsa</v>
          </cell>
          <cell r="B34">
            <v>2</v>
          </cell>
          <cell r="C34">
            <v>1.0509999999999999</v>
          </cell>
          <cell r="D34">
            <v>7.97</v>
          </cell>
          <cell r="E34">
            <v>3405.3953649568994</v>
          </cell>
          <cell r="F34">
            <v>7.97</v>
          </cell>
          <cell r="H34" t="str">
            <v>Srivathsa</v>
          </cell>
          <cell r="I34">
            <v>2</v>
          </cell>
          <cell r="J34">
            <v>1.0509999999999999</v>
          </cell>
          <cell r="K34">
            <v>8.1</v>
          </cell>
          <cell r="L34">
            <v>3446.7326438111013</v>
          </cell>
          <cell r="M34">
            <v>8.1</v>
          </cell>
          <cell r="O34" t="str">
            <v>Srivathsa</v>
          </cell>
          <cell r="P34">
            <v>2</v>
          </cell>
          <cell r="Q34">
            <v>1.0509999999999999</v>
          </cell>
          <cell r="R34">
            <v>8.1199999999999992</v>
          </cell>
          <cell r="S34">
            <v>3373.0628062565152</v>
          </cell>
          <cell r="T34">
            <v>8.1199999999999992</v>
          </cell>
          <cell r="V34" t="str">
            <v>Srivathsa</v>
          </cell>
          <cell r="W34">
            <v>2</v>
          </cell>
          <cell r="X34">
            <v>1.0509999999999999</v>
          </cell>
          <cell r="Y34">
            <v>8</v>
          </cell>
          <cell r="Z34">
            <v>3363.9260638836204</v>
          </cell>
          <cell r="AA34">
            <v>8</v>
          </cell>
          <cell r="AC34" t="str">
            <v>Srivathsa</v>
          </cell>
          <cell r="AD34">
            <v>2</v>
          </cell>
          <cell r="AE34">
            <v>1.0509999999999999</v>
          </cell>
          <cell r="AF34">
            <v>8</v>
          </cell>
          <cell r="AG34">
            <v>3807.1904460729534</v>
          </cell>
          <cell r="AH34">
            <v>8</v>
          </cell>
          <cell r="AJ34" t="str">
            <v>Srivathsa</v>
          </cell>
          <cell r="AK34">
            <v>2</v>
          </cell>
          <cell r="AL34">
            <v>1.0509999999999999</v>
          </cell>
          <cell r="AM34">
            <v>8.16</v>
          </cell>
          <cell r="AN34">
            <v>3825.141607532566</v>
          </cell>
          <cell r="AO34">
            <v>8.16</v>
          </cell>
          <cell r="AQ34" t="str">
            <v>Srivathsa</v>
          </cell>
          <cell r="AR34">
            <v>2</v>
          </cell>
          <cell r="AS34">
            <v>1.0509999999999999</v>
          </cell>
          <cell r="AT34">
            <v>8.18</v>
          </cell>
          <cell r="AU34">
            <v>4109.96854972033</v>
          </cell>
          <cell r="AV34">
            <v>2.0615773344652553</v>
          </cell>
          <cell r="AX34" t="str">
            <v>Srivathsa</v>
          </cell>
          <cell r="AY34">
            <v>2</v>
          </cell>
          <cell r="AZ34">
            <v>1.0509999999999999</v>
          </cell>
          <cell r="BA34">
            <v>8.18</v>
          </cell>
          <cell r="BB34">
            <v>3806.8348762916412</v>
          </cell>
          <cell r="BC34">
            <v>8.18</v>
          </cell>
          <cell r="BE34" t="str">
            <v>Srivathsa</v>
          </cell>
          <cell r="BF34">
            <v>2</v>
          </cell>
          <cell r="BG34">
            <v>1.0509999999999999</v>
          </cell>
          <cell r="BH34">
            <v>8.18</v>
          </cell>
          <cell r="BI34">
            <v>3926.2770981257017</v>
          </cell>
          <cell r="BJ34">
            <v>8.18</v>
          </cell>
          <cell r="BL34" t="str">
            <v>Srivathsa</v>
          </cell>
          <cell r="BM34">
            <v>2</v>
          </cell>
          <cell r="BN34">
            <v>1.0509999999999999</v>
          </cell>
          <cell r="BO34">
            <v>7.98</v>
          </cell>
          <cell r="BP34">
            <v>4107.9325671875777</v>
          </cell>
          <cell r="BQ34">
            <v>7.98</v>
          </cell>
          <cell r="BS34" t="str">
            <v>Srivathsa</v>
          </cell>
          <cell r="BT34">
            <v>2</v>
          </cell>
          <cell r="BU34">
            <v>1.0509999999999999</v>
          </cell>
          <cell r="BV34">
            <v>8.16</v>
          </cell>
          <cell r="BW34">
            <v>3808.7399402188075</v>
          </cell>
          <cell r="BX34">
            <v>8.16</v>
          </cell>
          <cell r="BZ34" t="str">
            <v>Srivathsa</v>
          </cell>
          <cell r="CA34">
            <v>2</v>
          </cell>
          <cell r="CB34">
            <v>1.0509999999999999</v>
          </cell>
          <cell r="CC34">
            <v>8.02</v>
          </cell>
          <cell r="CD34">
            <v>4103.4182920043213</v>
          </cell>
          <cell r="CE34">
            <v>8.02</v>
          </cell>
        </row>
        <row r="35">
          <cell r="A35" t="str">
            <v>Kondapalli</v>
          </cell>
          <cell r="B35">
            <v>2</v>
          </cell>
          <cell r="C35">
            <v>1.101</v>
          </cell>
          <cell r="D35">
            <v>190.65616545700914</v>
          </cell>
          <cell r="E35">
            <v>3596.0515304139085</v>
          </cell>
          <cell r="F35">
            <v>170.12952668746357</v>
          </cell>
          <cell r="H35" t="str">
            <v>Kondapalli</v>
          </cell>
          <cell r="I35">
            <v>2</v>
          </cell>
          <cell r="J35">
            <v>1.101</v>
          </cell>
          <cell r="K35">
            <v>216.55216545700912</v>
          </cell>
          <cell r="L35">
            <v>3663.2848092681106</v>
          </cell>
          <cell r="M35">
            <v>216.55216545700912</v>
          </cell>
          <cell r="O35" t="str">
            <v>Kondapalli</v>
          </cell>
          <cell r="P35">
            <v>2</v>
          </cell>
          <cell r="Q35">
            <v>1.101</v>
          </cell>
          <cell r="R35">
            <v>212.23616545700915</v>
          </cell>
          <cell r="S35">
            <v>3585.2989717135242</v>
          </cell>
          <cell r="T35">
            <v>212.23616545700915</v>
          </cell>
          <cell r="V35" t="str">
            <v>Kondapalli</v>
          </cell>
          <cell r="W35">
            <v>2</v>
          </cell>
          <cell r="X35">
            <v>1.101</v>
          </cell>
          <cell r="Y35">
            <v>216.49116545700909</v>
          </cell>
          <cell r="Z35">
            <v>3580.4172293406295</v>
          </cell>
          <cell r="AA35">
            <v>216.49116545700909</v>
          </cell>
          <cell r="AC35" t="str">
            <v>Kondapalli</v>
          </cell>
          <cell r="AD35">
            <v>2</v>
          </cell>
          <cell r="AE35">
            <v>1.101</v>
          </cell>
          <cell r="AF35">
            <v>216.55216545700912</v>
          </cell>
          <cell r="AG35">
            <v>4023.7426115299627</v>
          </cell>
          <cell r="AH35">
            <v>27.614313154239881</v>
          </cell>
          <cell r="AJ35" t="str">
            <v>Kondapalli</v>
          </cell>
          <cell r="AK35">
            <v>2</v>
          </cell>
          <cell r="AL35">
            <v>1.101</v>
          </cell>
          <cell r="AM35">
            <v>212.23616545700915</v>
          </cell>
          <cell r="AN35">
            <v>4037.3777729895751</v>
          </cell>
          <cell r="AO35">
            <v>104.82678030618445</v>
          </cell>
          <cell r="AQ35" t="str">
            <v>Kondapalli</v>
          </cell>
          <cell r="AR35">
            <v>2</v>
          </cell>
          <cell r="AS35">
            <v>1.101</v>
          </cell>
          <cell r="AT35">
            <v>196.09216787632423</v>
          </cell>
          <cell r="AU35">
            <v>4306.0607175966543</v>
          </cell>
          <cell r="AV35">
            <v>0</v>
          </cell>
          <cell r="AX35" t="str">
            <v>Kondapalli</v>
          </cell>
          <cell r="AY35">
            <v>2</v>
          </cell>
          <cell r="AZ35">
            <v>1.101</v>
          </cell>
          <cell r="BA35">
            <v>213.11116787632423</v>
          </cell>
          <cell r="BB35">
            <v>4019.9460441679653</v>
          </cell>
          <cell r="BC35">
            <v>108.94001321857831</v>
          </cell>
          <cell r="BE35" t="str">
            <v>Kondapalli</v>
          </cell>
          <cell r="BF35">
            <v>2</v>
          </cell>
          <cell r="BG35">
            <v>1.101</v>
          </cell>
          <cell r="BH35">
            <v>200.10216787632419</v>
          </cell>
          <cell r="BI35">
            <v>4126.3792660020263</v>
          </cell>
          <cell r="BJ35">
            <v>78.077607306263417</v>
          </cell>
          <cell r="BL35" t="str">
            <v>Kondapalli</v>
          </cell>
          <cell r="BM35">
            <v>2</v>
          </cell>
          <cell r="BN35">
            <v>1.101</v>
          </cell>
          <cell r="BO35">
            <v>217.42716787632421</v>
          </cell>
          <cell r="BP35">
            <v>4325.359735063902</v>
          </cell>
          <cell r="BQ35">
            <v>86.606047274328375</v>
          </cell>
          <cell r="BS35" t="str">
            <v>Kondapalli</v>
          </cell>
          <cell r="BT35">
            <v>2</v>
          </cell>
          <cell r="BU35">
            <v>1.101</v>
          </cell>
          <cell r="BV35">
            <v>195.97016787632421</v>
          </cell>
          <cell r="BW35">
            <v>4004.7101080951315</v>
          </cell>
          <cell r="BX35">
            <v>195.97016787632421</v>
          </cell>
          <cell r="BZ35" t="str">
            <v>Kondapalli</v>
          </cell>
          <cell r="CA35">
            <v>2</v>
          </cell>
          <cell r="CB35">
            <v>1.101</v>
          </cell>
          <cell r="CC35">
            <v>217.36616787632417</v>
          </cell>
          <cell r="CD35">
            <v>4320.784459880645</v>
          </cell>
          <cell r="CE35">
            <v>80.672225074053131</v>
          </cell>
        </row>
        <row r="36">
          <cell r="A36" t="str">
            <v>Farakka</v>
          </cell>
          <cell r="B36">
            <v>2</v>
          </cell>
          <cell r="C36">
            <v>1.1022751098566939</v>
          </cell>
          <cell r="D36">
            <v>10</v>
          </cell>
          <cell r="E36">
            <v>3606.0515304139085</v>
          </cell>
          <cell r="F36">
            <v>0</v>
          </cell>
          <cell r="H36" t="str">
            <v>Farakka</v>
          </cell>
          <cell r="I36">
            <v>2</v>
          </cell>
          <cell r="J36">
            <v>1.1022751098566939</v>
          </cell>
          <cell r="K36">
            <v>10.333333333333332</v>
          </cell>
          <cell r="L36">
            <v>3673.6181426014441</v>
          </cell>
          <cell r="M36">
            <v>10.333333333333332</v>
          </cell>
          <cell r="O36" t="str">
            <v>Farakka</v>
          </cell>
          <cell r="P36">
            <v>2</v>
          </cell>
          <cell r="Q36">
            <v>1.1022751098566939</v>
          </cell>
          <cell r="R36">
            <v>10</v>
          </cell>
          <cell r="S36">
            <v>3595.2989717135242</v>
          </cell>
          <cell r="T36">
            <v>4.0239626460465843</v>
          </cell>
          <cell r="V36" t="str">
            <v>Farakka</v>
          </cell>
          <cell r="W36">
            <v>2</v>
          </cell>
          <cell r="X36">
            <v>1.1022751098566939</v>
          </cell>
          <cell r="Y36">
            <v>10.333333333333332</v>
          </cell>
          <cell r="Z36">
            <v>3590.750562673963</v>
          </cell>
          <cell r="AA36">
            <v>10.333333333333332</v>
          </cell>
          <cell r="AC36" t="str">
            <v>Farakka</v>
          </cell>
          <cell r="AD36">
            <v>2</v>
          </cell>
          <cell r="AE36">
            <v>1.1022751098566939</v>
          </cell>
          <cell r="AF36">
            <v>10.333333333333332</v>
          </cell>
          <cell r="AG36">
            <v>4034.0759448632962</v>
          </cell>
          <cell r="AH36">
            <v>0</v>
          </cell>
          <cell r="AJ36" t="str">
            <v>Farakka</v>
          </cell>
          <cell r="AK36">
            <v>2</v>
          </cell>
          <cell r="AL36">
            <v>1.1022751098566939</v>
          </cell>
          <cell r="AM36">
            <v>10</v>
          </cell>
          <cell r="AN36">
            <v>4047.3777729895751</v>
          </cell>
          <cell r="AO36">
            <v>0</v>
          </cell>
          <cell r="AQ36" t="str">
            <v>Farakka</v>
          </cell>
          <cell r="AR36">
            <v>2</v>
          </cell>
          <cell r="AS36">
            <v>1.1022751098566939</v>
          </cell>
          <cell r="AT36">
            <v>10.333333333333332</v>
          </cell>
          <cell r="AU36">
            <v>4316.3940509299873</v>
          </cell>
          <cell r="AV36">
            <v>0</v>
          </cell>
          <cell r="AX36" t="str">
            <v>Farakka</v>
          </cell>
          <cell r="AY36">
            <v>2</v>
          </cell>
          <cell r="AZ36">
            <v>1.1022751098566939</v>
          </cell>
          <cell r="BA36">
            <v>10</v>
          </cell>
          <cell r="BB36">
            <v>4029.9460441679653</v>
          </cell>
          <cell r="BC36">
            <v>0</v>
          </cell>
          <cell r="BE36" t="str">
            <v>Farakka</v>
          </cell>
          <cell r="BF36">
            <v>2</v>
          </cell>
          <cell r="BG36">
            <v>1.1022751098566939</v>
          </cell>
          <cell r="BH36">
            <v>10.333333333333332</v>
          </cell>
          <cell r="BI36">
            <v>4136.7125993353593</v>
          </cell>
          <cell r="BJ36">
            <v>0</v>
          </cell>
          <cell r="BL36" t="str">
            <v>Farakka</v>
          </cell>
          <cell r="BM36">
            <v>2</v>
          </cell>
          <cell r="BN36">
            <v>1.1022751098566939</v>
          </cell>
          <cell r="BO36">
            <v>10.333333333333332</v>
          </cell>
          <cell r="BP36">
            <v>4335.693068397235</v>
          </cell>
          <cell r="BQ36">
            <v>0</v>
          </cell>
          <cell r="BS36" t="str">
            <v>Farakka</v>
          </cell>
          <cell r="BT36">
            <v>2</v>
          </cell>
          <cell r="BU36">
            <v>1.1022751098566939</v>
          </cell>
          <cell r="BV36">
            <v>9.3333333333333321</v>
          </cell>
          <cell r="BW36">
            <v>4014.043441428465</v>
          </cell>
          <cell r="BX36">
            <v>9.3333333333333321</v>
          </cell>
          <cell r="BZ36" t="str">
            <v>Farakka</v>
          </cell>
          <cell r="CA36">
            <v>2</v>
          </cell>
          <cell r="CB36">
            <v>1.1022751098566939</v>
          </cell>
          <cell r="CC36">
            <v>10.333333333333332</v>
          </cell>
          <cell r="CD36">
            <v>4331.1177932139781</v>
          </cell>
          <cell r="CE36">
            <v>0</v>
          </cell>
        </row>
        <row r="37">
          <cell r="A37" t="str">
            <v>Kahalgaon</v>
          </cell>
          <cell r="B37">
            <v>2</v>
          </cell>
          <cell r="C37">
            <v>1.2304466342586347</v>
          </cell>
          <cell r="D37">
            <v>15.5</v>
          </cell>
          <cell r="E37">
            <v>3621.5515304139085</v>
          </cell>
          <cell r="F37">
            <v>0</v>
          </cell>
          <cell r="H37" t="str">
            <v>Kahalgaon</v>
          </cell>
          <cell r="I37">
            <v>2</v>
          </cell>
          <cell r="J37">
            <v>1.2304466342586347</v>
          </cell>
          <cell r="K37">
            <v>16.016666666666669</v>
          </cell>
          <cell r="L37">
            <v>3689.634809268111</v>
          </cell>
          <cell r="M37">
            <v>14.039153423236257</v>
          </cell>
          <cell r="O37" t="str">
            <v>Kahalgaon</v>
          </cell>
          <cell r="P37">
            <v>2</v>
          </cell>
          <cell r="Q37">
            <v>1.2304466342586347</v>
          </cell>
          <cell r="R37">
            <v>15.5</v>
          </cell>
          <cell r="S37">
            <v>3610.7989717135242</v>
          </cell>
          <cell r="T37">
            <v>0</v>
          </cell>
          <cell r="V37" t="str">
            <v>Kahalgaon</v>
          </cell>
          <cell r="W37">
            <v>2</v>
          </cell>
          <cell r="X37">
            <v>1.2304466342586347</v>
          </cell>
          <cell r="Y37">
            <v>16.016666666666669</v>
          </cell>
          <cell r="Z37">
            <v>3606.7672293406299</v>
          </cell>
          <cell r="AA37">
            <v>16.016666666666669</v>
          </cell>
          <cell r="AC37" t="str">
            <v>Kahalgaon</v>
          </cell>
          <cell r="AD37">
            <v>2</v>
          </cell>
          <cell r="AE37">
            <v>1.2304466342586347</v>
          </cell>
          <cell r="AF37">
            <v>16.016666666666669</v>
          </cell>
          <cell r="AG37">
            <v>4050.0926115299631</v>
          </cell>
          <cell r="AH37">
            <v>0</v>
          </cell>
          <cell r="AJ37" t="str">
            <v>Kahalgaon</v>
          </cell>
          <cell r="AK37">
            <v>2</v>
          </cell>
          <cell r="AL37">
            <v>1.2304466342586347</v>
          </cell>
          <cell r="AM37">
            <v>15.5</v>
          </cell>
          <cell r="AN37">
            <v>4062.8777729895751</v>
          </cell>
          <cell r="AO37">
            <v>0</v>
          </cell>
          <cell r="AQ37" t="str">
            <v>Kahalgaon</v>
          </cell>
          <cell r="AR37">
            <v>2</v>
          </cell>
          <cell r="AS37">
            <v>1.2304466342586347</v>
          </cell>
          <cell r="AT37">
            <v>16.016666666666669</v>
          </cell>
          <cell r="AU37">
            <v>4332.4107175966537</v>
          </cell>
          <cell r="AV37">
            <v>0</v>
          </cell>
          <cell r="AX37" t="str">
            <v>Kahalgaon</v>
          </cell>
          <cell r="AY37">
            <v>2</v>
          </cell>
          <cell r="AZ37">
            <v>1.2304466342586347</v>
          </cell>
          <cell r="BA37">
            <v>15.5</v>
          </cell>
          <cell r="BB37">
            <v>4045.4460441679653</v>
          </cell>
          <cell r="BC37">
            <v>0</v>
          </cell>
          <cell r="BE37" t="str">
            <v>Kahalgaon</v>
          </cell>
          <cell r="BF37">
            <v>2</v>
          </cell>
          <cell r="BG37">
            <v>1.2304466342586347</v>
          </cell>
          <cell r="BH37">
            <v>16.016666666666669</v>
          </cell>
          <cell r="BI37">
            <v>4152.7292660020257</v>
          </cell>
          <cell r="BJ37">
            <v>0</v>
          </cell>
          <cell r="BL37" t="str">
            <v>Kahalgaon</v>
          </cell>
          <cell r="BM37">
            <v>2</v>
          </cell>
          <cell r="BN37">
            <v>1.2304466342586347</v>
          </cell>
          <cell r="BO37">
            <v>16.016666666666669</v>
          </cell>
          <cell r="BP37">
            <v>4351.7097350639015</v>
          </cell>
          <cell r="BQ37">
            <v>0</v>
          </cell>
          <cell r="BS37" t="str">
            <v>Kahalgaon</v>
          </cell>
          <cell r="BT37">
            <v>2</v>
          </cell>
          <cell r="BU37">
            <v>1.2304466342586347</v>
          </cell>
          <cell r="BV37">
            <v>14.466666666666669</v>
          </cell>
          <cell r="BW37">
            <v>4028.5101080951317</v>
          </cell>
          <cell r="BX37">
            <v>13.093655613533429</v>
          </cell>
          <cell r="BZ37" t="str">
            <v>Kahalgaon</v>
          </cell>
          <cell r="CA37">
            <v>2</v>
          </cell>
          <cell r="CB37">
            <v>1.2304466342586347</v>
          </cell>
          <cell r="CC37">
            <v>16.016666666666669</v>
          </cell>
          <cell r="CD37">
            <v>4347.1344598806445</v>
          </cell>
          <cell r="CE37">
            <v>0</v>
          </cell>
        </row>
        <row r="38">
          <cell r="A38" t="str">
            <v>NTS</v>
          </cell>
          <cell r="B38">
            <v>2</v>
          </cell>
          <cell r="C38">
            <v>1.39828</v>
          </cell>
          <cell r="D38">
            <v>12.9</v>
          </cell>
          <cell r="E38">
            <v>3634.4515304139086</v>
          </cell>
          <cell r="F38">
            <v>0</v>
          </cell>
          <cell r="H38" t="str">
            <v>NTS</v>
          </cell>
          <cell r="I38">
            <v>2</v>
          </cell>
          <cell r="J38">
            <v>1.39828</v>
          </cell>
          <cell r="K38">
            <v>12.9</v>
          </cell>
          <cell r="L38">
            <v>3702.5348092681111</v>
          </cell>
          <cell r="M38">
            <v>0</v>
          </cell>
          <cell r="O38" t="str">
            <v>NTS</v>
          </cell>
          <cell r="P38">
            <v>2</v>
          </cell>
          <cell r="Q38">
            <v>1.39828</v>
          </cell>
          <cell r="R38">
            <v>12.9</v>
          </cell>
          <cell r="S38">
            <v>3623.6989717135243</v>
          </cell>
          <cell r="T38">
            <v>0</v>
          </cell>
          <cell r="V38" t="str">
            <v>NTS</v>
          </cell>
          <cell r="W38">
            <v>2</v>
          </cell>
          <cell r="X38">
            <v>1.39828</v>
          </cell>
          <cell r="Y38">
            <v>12.9</v>
          </cell>
          <cell r="Z38">
            <v>3619.66722934063</v>
          </cell>
          <cell r="AA38">
            <v>8.1637851595346547</v>
          </cell>
          <cell r="AC38" t="str">
            <v>NTS</v>
          </cell>
          <cell r="AD38">
            <v>2</v>
          </cell>
          <cell r="AE38">
            <v>1.39828</v>
          </cell>
          <cell r="AF38">
            <v>12.9</v>
          </cell>
          <cell r="AG38">
            <v>4062.9926115299631</v>
          </cell>
          <cell r="AH38">
            <v>0</v>
          </cell>
          <cell r="AJ38" t="str">
            <v>NTS</v>
          </cell>
          <cell r="AK38">
            <v>2</v>
          </cell>
          <cell r="AL38">
            <v>1.39828</v>
          </cell>
          <cell r="AM38">
            <v>12.9</v>
          </cell>
          <cell r="AN38">
            <v>4075.7777729895752</v>
          </cell>
          <cell r="AO38">
            <v>0</v>
          </cell>
          <cell r="AQ38" t="str">
            <v>NTS</v>
          </cell>
          <cell r="AR38">
            <v>2</v>
          </cell>
          <cell r="AS38">
            <v>1.39828</v>
          </cell>
          <cell r="AT38">
            <v>8.6</v>
          </cell>
          <cell r="AU38">
            <v>4341.0107175966541</v>
          </cell>
          <cell r="AV38">
            <v>0</v>
          </cell>
          <cell r="AX38" t="str">
            <v>NTS</v>
          </cell>
          <cell r="AY38">
            <v>2</v>
          </cell>
          <cell r="AZ38">
            <v>1.39828</v>
          </cell>
          <cell r="BA38">
            <v>8.6</v>
          </cell>
          <cell r="BB38">
            <v>4054.0460441679652</v>
          </cell>
          <cell r="BC38">
            <v>0</v>
          </cell>
          <cell r="BE38" t="str">
            <v>NTS</v>
          </cell>
          <cell r="BF38">
            <v>2</v>
          </cell>
          <cell r="BG38">
            <v>1.39828</v>
          </cell>
          <cell r="BH38">
            <v>0</v>
          </cell>
          <cell r="BI38">
            <v>4152.7292660020257</v>
          </cell>
          <cell r="BJ38">
            <v>0</v>
          </cell>
          <cell r="BL38" t="str">
            <v>NTS</v>
          </cell>
          <cell r="BM38">
            <v>2</v>
          </cell>
          <cell r="BN38">
            <v>1.39828</v>
          </cell>
          <cell r="BO38">
            <v>12.9</v>
          </cell>
          <cell r="BP38">
            <v>4364.6097350639011</v>
          </cell>
          <cell r="BQ38">
            <v>0</v>
          </cell>
          <cell r="BS38" t="str">
            <v>NTS</v>
          </cell>
          <cell r="BT38">
            <v>2</v>
          </cell>
          <cell r="BU38">
            <v>1.39828</v>
          </cell>
          <cell r="BV38">
            <v>12.04</v>
          </cell>
          <cell r="BW38">
            <v>4040.5501080951317</v>
          </cell>
          <cell r="BX38">
            <v>0</v>
          </cell>
          <cell r="BZ38" t="str">
            <v>NTS</v>
          </cell>
          <cell r="CA38">
            <v>2</v>
          </cell>
          <cell r="CB38">
            <v>1.39828</v>
          </cell>
          <cell r="CC38">
            <v>12.9</v>
          </cell>
          <cell r="CD38">
            <v>4360.0344598806441</v>
          </cell>
          <cell r="CE38">
            <v>0</v>
          </cell>
        </row>
        <row r="39">
          <cell r="A39" t="str">
            <v>RTPP</v>
          </cell>
          <cell r="B39">
            <v>2</v>
          </cell>
          <cell r="C39">
            <v>1.4072</v>
          </cell>
          <cell r="D39">
            <v>262.45</v>
          </cell>
          <cell r="E39">
            <v>3896.9015304139084</v>
          </cell>
          <cell r="F39">
            <v>0</v>
          </cell>
          <cell r="H39" t="str">
            <v>RTPP</v>
          </cell>
          <cell r="I39">
            <v>2</v>
          </cell>
          <cell r="J39">
            <v>1.4072</v>
          </cell>
          <cell r="K39">
            <v>271.5</v>
          </cell>
          <cell r="L39">
            <v>3974.0348092681111</v>
          </cell>
          <cell r="M39">
            <v>0</v>
          </cell>
          <cell r="O39" t="str">
            <v>RTPP</v>
          </cell>
          <cell r="P39">
            <v>2</v>
          </cell>
          <cell r="Q39">
            <v>1.4072</v>
          </cell>
          <cell r="R39">
            <v>262.45</v>
          </cell>
          <cell r="S39">
            <v>3886.1489717135241</v>
          </cell>
          <cell r="T39">
            <v>0</v>
          </cell>
          <cell r="V39" t="str">
            <v>RTPP</v>
          </cell>
          <cell r="W39">
            <v>2</v>
          </cell>
          <cell r="X39">
            <v>1.4072</v>
          </cell>
          <cell r="Y39">
            <v>171.95</v>
          </cell>
          <cell r="Z39">
            <v>3791.6172293406298</v>
          </cell>
          <cell r="AA39">
            <v>0</v>
          </cell>
          <cell r="AC39" t="str">
            <v>RTPP</v>
          </cell>
          <cell r="AD39">
            <v>2</v>
          </cell>
          <cell r="AE39">
            <v>1.4072</v>
          </cell>
          <cell r="AF39">
            <v>171.95</v>
          </cell>
          <cell r="AG39">
            <v>4234.942611529963</v>
          </cell>
          <cell r="AH39">
            <v>0</v>
          </cell>
          <cell r="AJ39" t="str">
            <v>RTPP</v>
          </cell>
          <cell r="AK39">
            <v>2</v>
          </cell>
          <cell r="AL39">
            <v>1.4072</v>
          </cell>
          <cell r="AM39">
            <v>253.4</v>
          </cell>
          <cell r="AN39">
            <v>4329.1777729895748</v>
          </cell>
          <cell r="AO39">
            <v>0</v>
          </cell>
          <cell r="AQ39" t="str">
            <v>RTPP</v>
          </cell>
          <cell r="AR39">
            <v>2</v>
          </cell>
          <cell r="AS39">
            <v>1.4072</v>
          </cell>
          <cell r="AT39">
            <v>199.1</v>
          </cell>
          <cell r="AU39">
            <v>4540.1107175966545</v>
          </cell>
          <cell r="AV39">
            <v>0</v>
          </cell>
          <cell r="AX39" t="str">
            <v>RTPP</v>
          </cell>
          <cell r="AY39">
            <v>2</v>
          </cell>
          <cell r="AZ39">
            <v>1.4072</v>
          </cell>
          <cell r="BA39">
            <v>262.45</v>
          </cell>
          <cell r="BB39">
            <v>4316.496044167965</v>
          </cell>
          <cell r="BC39">
            <v>0</v>
          </cell>
          <cell r="BE39" t="str">
            <v>RTPP</v>
          </cell>
          <cell r="BF39">
            <v>2</v>
          </cell>
          <cell r="BG39">
            <v>1.4072</v>
          </cell>
          <cell r="BH39">
            <v>271.5</v>
          </cell>
          <cell r="BI39">
            <v>4424.2292660020257</v>
          </cell>
          <cell r="BJ39">
            <v>0</v>
          </cell>
          <cell r="BL39" t="str">
            <v>RTPP</v>
          </cell>
          <cell r="BM39">
            <v>2</v>
          </cell>
          <cell r="BN39">
            <v>1.4072</v>
          </cell>
          <cell r="BO39">
            <v>271.5</v>
          </cell>
          <cell r="BP39">
            <v>4636.1097350639011</v>
          </cell>
          <cell r="BQ39">
            <v>0</v>
          </cell>
          <cell r="BS39" t="str">
            <v>RTPP</v>
          </cell>
          <cell r="BT39">
            <v>2</v>
          </cell>
          <cell r="BU39">
            <v>1.4072</v>
          </cell>
          <cell r="BV39">
            <v>253.4</v>
          </cell>
          <cell r="BW39">
            <v>4293.9501080951313</v>
          </cell>
          <cell r="BX39">
            <v>0</v>
          </cell>
          <cell r="BZ39" t="str">
            <v>RTPP</v>
          </cell>
          <cell r="CA39">
            <v>2</v>
          </cell>
          <cell r="CB39">
            <v>1.4072</v>
          </cell>
          <cell r="CC39">
            <v>271.5</v>
          </cell>
          <cell r="CD39">
            <v>4631.5344598806441</v>
          </cell>
          <cell r="CE39">
            <v>0</v>
          </cell>
        </row>
        <row r="40">
          <cell r="A40" t="str">
            <v>VSP</v>
          </cell>
          <cell r="B40">
            <v>2</v>
          </cell>
          <cell r="C40">
            <v>1.76</v>
          </cell>
          <cell r="D40">
            <v>17.796610169491526</v>
          </cell>
          <cell r="E40">
            <v>3914.6981405833999</v>
          </cell>
          <cell r="F40">
            <v>0</v>
          </cell>
          <cell r="H40" t="str">
            <v>VSP</v>
          </cell>
          <cell r="I40">
            <v>2</v>
          </cell>
          <cell r="J40">
            <v>1.76</v>
          </cell>
          <cell r="K40">
            <v>17.796610169491526</v>
          </cell>
          <cell r="L40">
            <v>3991.8314194376026</v>
          </cell>
          <cell r="M40">
            <v>0</v>
          </cell>
          <cell r="O40" t="str">
            <v>VSP</v>
          </cell>
          <cell r="P40">
            <v>2</v>
          </cell>
          <cell r="Q40">
            <v>1.76</v>
          </cell>
          <cell r="R40">
            <v>17.796610169491526</v>
          </cell>
          <cell r="S40">
            <v>3903.9455818830156</v>
          </cell>
          <cell r="T40">
            <v>0</v>
          </cell>
          <cell r="V40" t="str">
            <v>VSP</v>
          </cell>
          <cell r="W40">
            <v>2</v>
          </cell>
          <cell r="X40">
            <v>1.76</v>
          </cell>
          <cell r="Y40">
            <v>16.016949152542374</v>
          </cell>
          <cell r="Z40">
            <v>3807.6341784931724</v>
          </cell>
          <cell r="AA40">
            <v>0</v>
          </cell>
          <cell r="AC40" t="str">
            <v>VSP</v>
          </cell>
          <cell r="AD40">
            <v>2</v>
          </cell>
          <cell r="AE40">
            <v>1.76</v>
          </cell>
          <cell r="AF40">
            <v>16.016949152542374</v>
          </cell>
          <cell r="AG40">
            <v>4250.9595606825051</v>
          </cell>
          <cell r="AH40">
            <v>0</v>
          </cell>
          <cell r="AJ40" t="str">
            <v>VSP</v>
          </cell>
          <cell r="AK40">
            <v>2</v>
          </cell>
          <cell r="AL40">
            <v>1.76</v>
          </cell>
          <cell r="AM40">
            <v>17.796610169491526</v>
          </cell>
          <cell r="AN40">
            <v>4346.9743831590667</v>
          </cell>
          <cell r="AO40">
            <v>0</v>
          </cell>
          <cell r="AQ40" t="str">
            <v>VSP</v>
          </cell>
          <cell r="AR40">
            <v>2</v>
          </cell>
          <cell r="AS40">
            <v>1.76</v>
          </cell>
          <cell r="AT40">
            <v>17.796610169491526</v>
          </cell>
          <cell r="AU40">
            <v>4557.9073277661464</v>
          </cell>
          <cell r="AV40">
            <v>0</v>
          </cell>
          <cell r="AX40" t="str">
            <v>VSP</v>
          </cell>
          <cell r="AY40">
            <v>2</v>
          </cell>
          <cell r="AZ40">
            <v>1.76</v>
          </cell>
          <cell r="BA40">
            <v>17.796610169491526</v>
          </cell>
          <cell r="BB40">
            <v>4334.292654337457</v>
          </cell>
          <cell r="BC40">
            <v>0</v>
          </cell>
          <cell r="BE40" t="str">
            <v>VSP</v>
          </cell>
          <cell r="BF40">
            <v>2</v>
          </cell>
          <cell r="BG40">
            <v>1.76</v>
          </cell>
          <cell r="BH40">
            <v>17.796610169491526</v>
          </cell>
          <cell r="BI40">
            <v>4442.0258761715177</v>
          </cell>
          <cell r="BJ40">
            <v>0</v>
          </cell>
          <cell r="BL40" t="str">
            <v>VSP</v>
          </cell>
          <cell r="BM40">
            <v>2</v>
          </cell>
          <cell r="BN40">
            <v>1.76</v>
          </cell>
          <cell r="BO40">
            <v>17.796610169491526</v>
          </cell>
          <cell r="BP40">
            <v>4653.906345233393</v>
          </cell>
          <cell r="BQ40">
            <v>0</v>
          </cell>
          <cell r="BS40" t="str">
            <v>VSP</v>
          </cell>
          <cell r="BT40">
            <v>2</v>
          </cell>
          <cell r="BU40">
            <v>1.76</v>
          </cell>
          <cell r="BV40">
            <v>17.796610169491526</v>
          </cell>
          <cell r="BW40">
            <v>4311.7467182646233</v>
          </cell>
          <cell r="BX40">
            <v>0</v>
          </cell>
          <cell r="BZ40" t="str">
            <v>VSP</v>
          </cell>
          <cell r="CA40">
            <v>2</v>
          </cell>
          <cell r="CB40">
            <v>1.76</v>
          </cell>
          <cell r="CC40">
            <v>17.796610169491526</v>
          </cell>
          <cell r="CD40">
            <v>4649.3310700501361</v>
          </cell>
          <cell r="CE40">
            <v>0</v>
          </cell>
        </row>
        <row r="41">
          <cell r="A41" t="str">
            <v>NBFA</v>
          </cell>
          <cell r="B41">
            <v>2</v>
          </cell>
          <cell r="C41">
            <v>1.76</v>
          </cell>
          <cell r="D41">
            <v>16.967380952380946</v>
          </cell>
          <cell r="E41">
            <v>3931.665521535781</v>
          </cell>
          <cell r="F41">
            <v>0</v>
          </cell>
          <cell r="H41" t="str">
            <v>NBFA</v>
          </cell>
          <cell r="I41">
            <v>2</v>
          </cell>
          <cell r="J41">
            <v>1.76</v>
          </cell>
          <cell r="K41">
            <v>16.967380952380946</v>
          </cell>
          <cell r="L41">
            <v>4008.7988003899836</v>
          </cell>
          <cell r="M41">
            <v>0</v>
          </cell>
          <cell r="O41" t="str">
            <v>NBFA</v>
          </cell>
          <cell r="P41">
            <v>2</v>
          </cell>
          <cell r="Q41">
            <v>1.76</v>
          </cell>
          <cell r="R41">
            <v>16.967380952380946</v>
          </cell>
          <cell r="S41">
            <v>3920.9129628353967</v>
          </cell>
          <cell r="T41">
            <v>0</v>
          </cell>
          <cell r="V41" t="str">
            <v>NBFA</v>
          </cell>
          <cell r="W41">
            <v>2</v>
          </cell>
          <cell r="X41">
            <v>1.76</v>
          </cell>
          <cell r="Y41">
            <v>16.967380952380946</v>
          </cell>
          <cell r="Z41">
            <v>3824.6015594455534</v>
          </cell>
          <cell r="AA41">
            <v>0</v>
          </cell>
          <cell r="AC41" t="str">
            <v>NBFA</v>
          </cell>
          <cell r="AD41">
            <v>2</v>
          </cell>
          <cell r="AE41">
            <v>1.76</v>
          </cell>
          <cell r="AF41">
            <v>16.967380952380946</v>
          </cell>
          <cell r="AG41">
            <v>4267.9269416348861</v>
          </cell>
          <cell r="AH41">
            <v>0</v>
          </cell>
          <cell r="AJ41" t="str">
            <v>NBFA</v>
          </cell>
          <cell r="AK41">
            <v>2</v>
          </cell>
          <cell r="AL41">
            <v>1.76</v>
          </cell>
          <cell r="AM41">
            <v>2.6934523809523809</v>
          </cell>
          <cell r="AN41">
            <v>4349.667835540019</v>
          </cell>
          <cell r="AO41">
            <v>0</v>
          </cell>
          <cell r="AQ41" t="str">
            <v>NBFA</v>
          </cell>
          <cell r="AR41">
            <v>2</v>
          </cell>
          <cell r="AS41">
            <v>1.76</v>
          </cell>
          <cell r="AT41">
            <v>2.6934523809523809</v>
          </cell>
          <cell r="AU41">
            <v>4560.6007801470987</v>
          </cell>
          <cell r="AV41">
            <v>0</v>
          </cell>
          <cell r="AX41" t="str">
            <v>NBFA</v>
          </cell>
          <cell r="AY41">
            <v>2</v>
          </cell>
          <cell r="AZ41">
            <v>1.76</v>
          </cell>
          <cell r="BA41">
            <v>16.967380952380946</v>
          </cell>
          <cell r="BB41">
            <v>4351.260035289838</v>
          </cell>
          <cell r="BC41">
            <v>0</v>
          </cell>
          <cell r="BE41" t="str">
            <v>NBFA</v>
          </cell>
          <cell r="BF41">
            <v>2</v>
          </cell>
          <cell r="BG41">
            <v>1.76</v>
          </cell>
          <cell r="BH41">
            <v>16.967380952380946</v>
          </cell>
          <cell r="BI41">
            <v>4458.9932571238987</v>
          </cell>
          <cell r="BJ41">
            <v>0</v>
          </cell>
          <cell r="BL41" t="str">
            <v>NBFA</v>
          </cell>
          <cell r="BM41">
            <v>2</v>
          </cell>
          <cell r="BN41">
            <v>1.76</v>
          </cell>
          <cell r="BO41">
            <v>16.967380952380946</v>
          </cell>
          <cell r="BP41">
            <v>4670.8737261857741</v>
          </cell>
          <cell r="BQ41">
            <v>0</v>
          </cell>
          <cell r="BS41" t="str">
            <v>NBFA</v>
          </cell>
          <cell r="BT41">
            <v>2</v>
          </cell>
          <cell r="BU41">
            <v>1.76</v>
          </cell>
          <cell r="BV41">
            <v>16.967380952380946</v>
          </cell>
          <cell r="BW41">
            <v>4328.7140992170043</v>
          </cell>
          <cell r="BX41">
            <v>0</v>
          </cell>
          <cell r="BZ41" t="str">
            <v>NBFA</v>
          </cell>
          <cell r="CA41">
            <v>2</v>
          </cell>
          <cell r="CB41">
            <v>1.76</v>
          </cell>
          <cell r="CC41">
            <v>16.967380952380946</v>
          </cell>
          <cell r="CD41">
            <v>4666.2984510025171</v>
          </cell>
          <cell r="CE41">
            <v>0</v>
          </cell>
        </row>
        <row r="42">
          <cell r="A42" t="str">
            <v>PTC</v>
          </cell>
          <cell r="B42">
            <v>2</v>
          </cell>
          <cell r="C42">
            <v>2.0499999999999998</v>
          </cell>
          <cell r="D42">
            <v>5</v>
          </cell>
          <cell r="E42">
            <v>3936.665521535781</v>
          </cell>
          <cell r="F42">
            <v>0</v>
          </cell>
          <cell r="H42" t="str">
            <v>PTC</v>
          </cell>
          <cell r="I42">
            <v>2</v>
          </cell>
          <cell r="J42">
            <v>2.0499999999999998</v>
          </cell>
          <cell r="K42">
            <v>5</v>
          </cell>
          <cell r="L42">
            <v>4013.7988003899836</v>
          </cell>
          <cell r="M42">
            <v>0</v>
          </cell>
          <cell r="O42" t="str">
            <v>PTC</v>
          </cell>
          <cell r="P42">
            <v>2</v>
          </cell>
          <cell r="Q42">
            <v>2.0499999999999998</v>
          </cell>
          <cell r="R42">
            <v>5</v>
          </cell>
          <cell r="S42">
            <v>3925.9129628353967</v>
          </cell>
          <cell r="T42">
            <v>0</v>
          </cell>
          <cell r="V42" t="str">
            <v>PTC</v>
          </cell>
          <cell r="W42">
            <v>2</v>
          </cell>
          <cell r="X42">
            <v>2.0499999999999998</v>
          </cell>
          <cell r="Y42">
            <v>5</v>
          </cell>
          <cell r="Z42">
            <v>3829.6015594455534</v>
          </cell>
          <cell r="AA42">
            <v>0</v>
          </cell>
          <cell r="AC42" t="str">
            <v>PTC</v>
          </cell>
          <cell r="AD42">
            <v>2</v>
          </cell>
          <cell r="AE42">
            <v>2.0499999999999998</v>
          </cell>
          <cell r="AF42">
            <v>5</v>
          </cell>
          <cell r="AG42">
            <v>4272.9269416348861</v>
          </cell>
          <cell r="AH42">
            <v>0</v>
          </cell>
          <cell r="AJ42" t="str">
            <v>PTC</v>
          </cell>
          <cell r="AK42">
            <v>2</v>
          </cell>
          <cell r="AL42">
            <v>2.0499999999999998</v>
          </cell>
          <cell r="AM42">
            <v>5</v>
          </cell>
          <cell r="AN42">
            <v>4354.667835540019</v>
          </cell>
          <cell r="AO42">
            <v>0</v>
          </cell>
          <cell r="AQ42" t="str">
            <v>PTC</v>
          </cell>
          <cell r="AR42">
            <v>2</v>
          </cell>
          <cell r="AS42">
            <v>2.0499999999999998</v>
          </cell>
          <cell r="AT42">
            <v>5</v>
          </cell>
          <cell r="AU42">
            <v>4565.6007801470987</v>
          </cell>
          <cell r="AV42">
            <v>0</v>
          </cell>
          <cell r="AX42" t="str">
            <v>PTC</v>
          </cell>
          <cell r="AY42">
            <v>2</v>
          </cell>
          <cell r="AZ42">
            <v>2.0499999999999998</v>
          </cell>
          <cell r="BA42">
            <v>5</v>
          </cell>
          <cell r="BB42">
            <v>4356.260035289838</v>
          </cell>
          <cell r="BC42">
            <v>0</v>
          </cell>
          <cell r="BE42" t="str">
            <v>PTC</v>
          </cell>
          <cell r="BF42">
            <v>2</v>
          </cell>
          <cell r="BG42">
            <v>2.0499999999999998</v>
          </cell>
          <cell r="BH42">
            <v>5</v>
          </cell>
          <cell r="BI42">
            <v>4463.9932571238987</v>
          </cell>
          <cell r="BJ42">
            <v>0</v>
          </cell>
          <cell r="BL42" t="str">
            <v>PTC</v>
          </cell>
          <cell r="BM42">
            <v>2</v>
          </cell>
          <cell r="BN42">
            <v>2.0499999999999998</v>
          </cell>
          <cell r="BO42">
            <v>5</v>
          </cell>
          <cell r="BP42">
            <v>4675.8737261857741</v>
          </cell>
          <cell r="BQ42">
            <v>0</v>
          </cell>
          <cell r="BS42" t="str">
            <v>PTC</v>
          </cell>
          <cell r="BT42">
            <v>2</v>
          </cell>
          <cell r="BU42">
            <v>2.0499999999999998</v>
          </cell>
          <cell r="BV42">
            <v>5</v>
          </cell>
          <cell r="BW42">
            <v>4333.7140992170043</v>
          </cell>
          <cell r="BX42">
            <v>0</v>
          </cell>
          <cell r="BZ42" t="str">
            <v>PTC</v>
          </cell>
          <cell r="CA42">
            <v>2</v>
          </cell>
          <cell r="CB42">
            <v>2.0499999999999998</v>
          </cell>
          <cell r="CC42">
            <v>5</v>
          </cell>
          <cell r="CD42">
            <v>4671.2984510025171</v>
          </cell>
          <cell r="CE42">
            <v>0</v>
          </cell>
        </row>
        <row r="43">
          <cell r="A43" t="str">
            <v>RCL</v>
          </cell>
          <cell r="B43">
            <v>2</v>
          </cell>
          <cell r="C43">
            <v>2.46</v>
          </cell>
          <cell r="D43">
            <v>2</v>
          </cell>
          <cell r="E43">
            <v>3938.665521535781</v>
          </cell>
          <cell r="F43">
            <v>0</v>
          </cell>
          <cell r="H43" t="str">
            <v>RCL</v>
          </cell>
          <cell r="I43">
            <v>2</v>
          </cell>
          <cell r="J43">
            <v>2.46</v>
          </cell>
          <cell r="K43">
            <v>2</v>
          </cell>
          <cell r="L43">
            <v>4015.7988003899836</v>
          </cell>
          <cell r="M43">
            <v>0</v>
          </cell>
          <cell r="O43" t="str">
            <v>RCL</v>
          </cell>
          <cell r="P43">
            <v>2</v>
          </cell>
          <cell r="Q43">
            <v>2.46</v>
          </cell>
          <cell r="R43">
            <v>2</v>
          </cell>
          <cell r="S43">
            <v>3927.9129628353967</v>
          </cell>
          <cell r="T43">
            <v>0</v>
          </cell>
          <cell r="V43" t="str">
            <v>RCL</v>
          </cell>
          <cell r="W43">
            <v>2</v>
          </cell>
          <cell r="X43">
            <v>2.46</v>
          </cell>
          <cell r="Y43">
            <v>2</v>
          </cell>
          <cell r="Z43">
            <v>3831.6015594455534</v>
          </cell>
          <cell r="AA43">
            <v>0</v>
          </cell>
          <cell r="AC43" t="str">
            <v>RCL</v>
          </cell>
          <cell r="AD43">
            <v>2</v>
          </cell>
          <cell r="AE43">
            <v>2.46</v>
          </cell>
          <cell r="AF43">
            <v>2</v>
          </cell>
          <cell r="AG43">
            <v>4274.9269416348861</v>
          </cell>
          <cell r="AH43">
            <v>0</v>
          </cell>
          <cell r="AJ43" t="str">
            <v>RCL</v>
          </cell>
          <cell r="AK43">
            <v>2</v>
          </cell>
          <cell r="AL43">
            <v>2.46</v>
          </cell>
          <cell r="AM43">
            <v>2</v>
          </cell>
          <cell r="AN43">
            <v>4356.667835540019</v>
          </cell>
          <cell r="AO43">
            <v>0</v>
          </cell>
          <cell r="AQ43" t="str">
            <v>RCL</v>
          </cell>
          <cell r="AR43">
            <v>2</v>
          </cell>
          <cell r="AS43">
            <v>2.46</v>
          </cell>
          <cell r="AT43">
            <v>2</v>
          </cell>
          <cell r="AU43">
            <v>4567.6007801470987</v>
          </cell>
          <cell r="AV43">
            <v>0</v>
          </cell>
          <cell r="AX43" t="str">
            <v>RCL</v>
          </cell>
          <cell r="AY43">
            <v>2</v>
          </cell>
          <cell r="AZ43">
            <v>2.46</v>
          </cell>
          <cell r="BA43">
            <v>2</v>
          </cell>
          <cell r="BB43">
            <v>4358.260035289838</v>
          </cell>
          <cell r="BC43">
            <v>0</v>
          </cell>
          <cell r="BE43" t="str">
            <v>RCL</v>
          </cell>
          <cell r="BF43">
            <v>2</v>
          </cell>
          <cell r="BG43">
            <v>2.46</v>
          </cell>
          <cell r="BH43">
            <v>2</v>
          </cell>
          <cell r="BI43">
            <v>4465.9932571238987</v>
          </cell>
          <cell r="BJ43">
            <v>0</v>
          </cell>
          <cell r="BL43" t="str">
            <v>RCL</v>
          </cell>
          <cell r="BM43">
            <v>2</v>
          </cell>
          <cell r="BN43">
            <v>2.46</v>
          </cell>
          <cell r="BO43">
            <v>2</v>
          </cell>
          <cell r="BP43">
            <v>4677.8737261857741</v>
          </cell>
          <cell r="BQ43">
            <v>0</v>
          </cell>
          <cell r="BS43" t="str">
            <v>RCL</v>
          </cell>
          <cell r="BT43">
            <v>2</v>
          </cell>
          <cell r="BU43">
            <v>2.46</v>
          </cell>
          <cell r="BV43">
            <v>2</v>
          </cell>
          <cell r="BW43">
            <v>4335.7140992170043</v>
          </cell>
          <cell r="BX43">
            <v>0</v>
          </cell>
          <cell r="BZ43" t="str">
            <v>RCL</v>
          </cell>
          <cell r="CA43">
            <v>2</v>
          </cell>
          <cell r="CB43">
            <v>2.46</v>
          </cell>
          <cell r="CC43">
            <v>2</v>
          </cell>
          <cell r="CD43">
            <v>4673.2984510025171</v>
          </cell>
          <cell r="CE43">
            <v>0</v>
          </cell>
        </row>
        <row r="44">
          <cell r="A44" t="str">
            <v>LVS</v>
          </cell>
          <cell r="B44">
            <v>2</v>
          </cell>
          <cell r="C44">
            <v>2.46</v>
          </cell>
          <cell r="D44">
            <v>20.239999999999998</v>
          </cell>
          <cell r="E44">
            <v>3958.9055215357807</v>
          </cell>
          <cell r="F44">
            <v>0</v>
          </cell>
          <cell r="H44" t="str">
            <v>LVS</v>
          </cell>
          <cell r="I44">
            <v>2</v>
          </cell>
          <cell r="J44">
            <v>2.46</v>
          </cell>
          <cell r="K44">
            <v>20.91</v>
          </cell>
          <cell r="L44">
            <v>4036.7088003899835</v>
          </cell>
          <cell r="M44">
            <v>0</v>
          </cell>
          <cell r="O44" t="str">
            <v>LVS</v>
          </cell>
          <cell r="P44">
            <v>2</v>
          </cell>
          <cell r="Q44">
            <v>2.46</v>
          </cell>
          <cell r="R44">
            <v>20.239999999999998</v>
          </cell>
          <cell r="S44">
            <v>3948.1529628353965</v>
          </cell>
          <cell r="T44">
            <v>0</v>
          </cell>
          <cell r="V44" t="str">
            <v>LVS</v>
          </cell>
          <cell r="W44">
            <v>2</v>
          </cell>
          <cell r="X44">
            <v>2.46</v>
          </cell>
          <cell r="Y44">
            <v>20.91</v>
          </cell>
          <cell r="Z44">
            <v>3852.5115594455533</v>
          </cell>
          <cell r="AA44">
            <v>0</v>
          </cell>
          <cell r="AC44" t="str">
            <v>LVS</v>
          </cell>
          <cell r="AD44">
            <v>2</v>
          </cell>
          <cell r="AE44">
            <v>2.46</v>
          </cell>
          <cell r="AF44">
            <v>20.91</v>
          </cell>
          <cell r="AG44">
            <v>4295.836941634886</v>
          </cell>
          <cell r="AH44">
            <v>0</v>
          </cell>
          <cell r="AJ44" t="str">
            <v>LVS</v>
          </cell>
          <cell r="AK44">
            <v>2</v>
          </cell>
          <cell r="AL44">
            <v>2.46</v>
          </cell>
          <cell r="AM44">
            <v>20.239999999999998</v>
          </cell>
          <cell r="AN44">
            <v>4376.9078355400188</v>
          </cell>
          <cell r="AO44">
            <v>0</v>
          </cell>
          <cell r="AQ44" t="str">
            <v>LVS</v>
          </cell>
          <cell r="AR44">
            <v>2</v>
          </cell>
          <cell r="AS44">
            <v>2.46</v>
          </cell>
          <cell r="AT44">
            <v>20.91</v>
          </cell>
          <cell r="AU44">
            <v>4588.5107801470986</v>
          </cell>
          <cell r="AV44">
            <v>0</v>
          </cell>
          <cell r="AX44" t="str">
            <v>LVS</v>
          </cell>
          <cell r="AY44">
            <v>2</v>
          </cell>
          <cell r="AZ44">
            <v>2.46</v>
          </cell>
          <cell r="BA44">
            <v>20.239999999999998</v>
          </cell>
          <cell r="BB44">
            <v>4378.5000352898378</v>
          </cell>
          <cell r="BC44">
            <v>0</v>
          </cell>
          <cell r="BE44" t="str">
            <v>LVS</v>
          </cell>
          <cell r="BF44">
            <v>2</v>
          </cell>
          <cell r="BG44">
            <v>2.46</v>
          </cell>
          <cell r="BH44">
            <v>20.91</v>
          </cell>
          <cell r="BI44">
            <v>4486.9032571238986</v>
          </cell>
          <cell r="BJ44">
            <v>0</v>
          </cell>
          <cell r="BL44" t="str">
            <v>LVS</v>
          </cell>
          <cell r="BM44">
            <v>2</v>
          </cell>
          <cell r="BN44">
            <v>2.46</v>
          </cell>
          <cell r="BO44">
            <v>20.91</v>
          </cell>
          <cell r="BP44">
            <v>4698.783726185774</v>
          </cell>
          <cell r="BQ44">
            <v>0</v>
          </cell>
          <cell r="BS44" t="str">
            <v>LVS</v>
          </cell>
          <cell r="BT44">
            <v>2</v>
          </cell>
          <cell r="BU44">
            <v>2.46</v>
          </cell>
          <cell r="BV44">
            <v>18.89</v>
          </cell>
          <cell r="BW44">
            <v>4354.6040992170047</v>
          </cell>
          <cell r="BX44">
            <v>0</v>
          </cell>
          <cell r="BZ44" t="str">
            <v>LVS</v>
          </cell>
          <cell r="CA44">
            <v>2</v>
          </cell>
          <cell r="CB44">
            <v>2.46</v>
          </cell>
          <cell r="CC44">
            <v>20.91</v>
          </cell>
          <cell r="CD44">
            <v>4694.208451002517</v>
          </cell>
          <cell r="CE44">
            <v>0</v>
          </cell>
        </row>
        <row r="45">
          <cell r="A45" t="str">
            <v>Extra 2</v>
          </cell>
          <cell r="B45">
            <v>2</v>
          </cell>
          <cell r="E45">
            <v>3958.9055215357807</v>
          </cell>
          <cell r="F45">
            <v>0</v>
          </cell>
          <cell r="H45" t="str">
            <v>Extra 2</v>
          </cell>
          <cell r="I45">
            <v>2</v>
          </cell>
          <cell r="L45">
            <v>4036.7088003899835</v>
          </cell>
          <cell r="M45">
            <v>0</v>
          </cell>
          <cell r="O45" t="str">
            <v>Extra 2</v>
          </cell>
          <cell r="P45">
            <v>2</v>
          </cell>
          <cell r="S45">
            <v>3948.1529628353965</v>
          </cell>
          <cell r="T45">
            <v>0</v>
          </cell>
          <cell r="V45" t="str">
            <v>Extra 2</v>
          </cell>
          <cell r="W45">
            <v>2</v>
          </cell>
          <cell r="Z45">
            <v>3852.5115594455533</v>
          </cell>
          <cell r="AA45">
            <v>0</v>
          </cell>
          <cell r="AC45" t="str">
            <v>Extra 2</v>
          </cell>
          <cell r="AD45">
            <v>2</v>
          </cell>
          <cell r="AG45">
            <v>4295.836941634886</v>
          </cell>
          <cell r="AH45">
            <v>0</v>
          </cell>
          <cell r="AJ45" t="str">
            <v>Extra 2</v>
          </cell>
          <cell r="AK45">
            <v>2</v>
          </cell>
          <cell r="AN45">
            <v>4376.9078355400188</v>
          </cell>
          <cell r="AO45">
            <v>0</v>
          </cell>
          <cell r="AQ45" t="str">
            <v>Extra 2</v>
          </cell>
          <cell r="AR45">
            <v>2</v>
          </cell>
          <cell r="AU45">
            <v>4588.5107801470986</v>
          </cell>
          <cell r="AV45">
            <v>0</v>
          </cell>
          <cell r="AX45" t="str">
            <v>Extra 2</v>
          </cell>
          <cell r="AY45">
            <v>2</v>
          </cell>
          <cell r="BB45">
            <v>4378.5000352898378</v>
          </cell>
          <cell r="BC45">
            <v>0</v>
          </cell>
          <cell r="BE45" t="str">
            <v>Extra 2</v>
          </cell>
          <cell r="BF45">
            <v>2</v>
          </cell>
          <cell r="BI45">
            <v>4486.9032571238986</v>
          </cell>
          <cell r="BJ45">
            <v>0</v>
          </cell>
          <cell r="BL45" t="str">
            <v>Extra 2</v>
          </cell>
          <cell r="BM45">
            <v>2</v>
          </cell>
          <cell r="BP45">
            <v>4698.783726185774</v>
          </cell>
          <cell r="BQ45">
            <v>0</v>
          </cell>
          <cell r="BS45" t="str">
            <v>Extra 2</v>
          </cell>
          <cell r="BT45">
            <v>2</v>
          </cell>
          <cell r="BW45">
            <v>4354.6040992170047</v>
          </cell>
          <cell r="BX45">
            <v>0</v>
          </cell>
          <cell r="BZ45" t="str">
            <v>Extra 2</v>
          </cell>
          <cell r="CA45">
            <v>2</v>
          </cell>
          <cell r="CD45">
            <v>4694.208451002517</v>
          </cell>
          <cell r="CE45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DATA_PRG"/>
      <sheetName val="Survey Status_2"/>
      <sheetName val="Dom"/>
      <sheetName val="all"/>
      <sheetName val="MNCL"/>
      <sheetName val="t_prsr"/>
      <sheetName val="General"/>
      <sheetName val="ATP"/>
      <sheetName val="Lead statement"/>
      <sheetName val="Labour charges"/>
      <sheetName val="Detailed"/>
      <sheetName val="New GLs"/>
      <sheetName val="C.S.GENERATION"/>
      <sheetName val="SUMMERY"/>
      <sheetName val="Discom Details"/>
      <sheetName val="Newabstract"/>
      <sheetName val="BREAKUP OF OIL"/>
      <sheetName val="NPDCL-LOADS-13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Executive Summary -Thermal"/>
      <sheetName val="Stationwise Thermal &amp; Hydel Gen"/>
      <sheetName val="TWELVE"/>
      <sheetName val="A 3.7"/>
      <sheetName val="Inputs"/>
      <sheetName val="Work_sheet"/>
      <sheetName val="3-BGP"/>
      <sheetName val="Demand"/>
      <sheetName val="MANDAL"/>
      <sheetName val="Mortars"/>
      <sheetName val="indapsp"/>
      <sheetName val="indapep"/>
      <sheetName val="indapnp"/>
      <sheetName val="Detailed Estimate"/>
      <sheetName val="Sheet3"/>
      <sheetName val="Sheet2"/>
      <sheetName val="feasibility require"/>
      <sheetName val="BANK STATEMENT (2)"/>
      <sheetName val="Detail Estt."/>
      <sheetName val="Criteria"/>
      <sheetName val="PHSB"/>
      <sheetName val="agl-pump-sets"/>
      <sheetName val="EG"/>
      <sheetName val="per-capita"/>
      <sheetName val="towns&amp;villages"/>
      <sheetName val="C3-02-03"/>
      <sheetName val="SS-III &amp; SS-V"/>
      <sheetName val="First information "/>
      <sheetName val="Sept "/>
      <sheetName val="7.11 p1"/>
      <sheetName val="Manchal"/>
      <sheetName val="dpc cost"/>
      <sheetName val="Coalmine"/>
      <sheetName val="Sector(Energy&amp;Capacity)"/>
      <sheetName val="Overall"/>
      <sheetName val="MO EY"/>
      <sheetName val="MO CY"/>
      <sheetName val="Feb-06"/>
      <sheetName val="CAP"/>
      <sheetName val="RAJ"/>
      <sheetName val="A"/>
      <sheetName val="r"/>
      <sheetName val="A 3_7"/>
      <sheetName val="v"/>
      <sheetName val="rdamdata"/>
      <sheetName val="lead-st"/>
      <sheetName val="Lead "/>
      <sheetName val="INTER-REGIONAL ENERGY EXHANGE"/>
      <sheetName val="DRAWAL"/>
      <sheetName val="Config"/>
      <sheetName val="Sec-1a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Challan"/>
      <sheetName val="Annexure-I"/>
      <sheetName val="Param"/>
      <sheetName val="outPut"/>
    </sheetNames>
    <sheetDataSet>
      <sheetData sheetId="0"/>
      <sheetData sheetId="1"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0">
          <cell r="A10">
            <v>4</v>
          </cell>
        </row>
        <row r="847">
          <cell r="IV847">
            <v>193</v>
          </cell>
        </row>
        <row r="848">
          <cell r="IV848">
            <v>194</v>
          </cell>
        </row>
        <row r="849">
          <cell r="IV849" t="str">
            <v>194A</v>
          </cell>
        </row>
        <row r="850">
          <cell r="IV850" t="str">
            <v>194B</v>
          </cell>
        </row>
        <row r="851">
          <cell r="IV851" t="str">
            <v>194BB</v>
          </cell>
        </row>
        <row r="852">
          <cell r="IV852" t="str">
            <v>194C</v>
          </cell>
        </row>
        <row r="853">
          <cell r="IV853" t="str">
            <v>194D</v>
          </cell>
        </row>
        <row r="854">
          <cell r="IV854" t="str">
            <v>194EE</v>
          </cell>
        </row>
        <row r="855">
          <cell r="IV855" t="str">
            <v>194F</v>
          </cell>
        </row>
        <row r="856">
          <cell r="IV856" t="str">
            <v>194G</v>
          </cell>
        </row>
        <row r="857">
          <cell r="IV857" t="str">
            <v>194H</v>
          </cell>
        </row>
        <row r="858">
          <cell r="IV858" t="str">
            <v>194I</v>
          </cell>
        </row>
        <row r="859">
          <cell r="IV859" t="str">
            <v>194J</v>
          </cell>
        </row>
        <row r="860">
          <cell r="IV860" t="str">
            <v>194LA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Tariff"/>
      <sheetName val="PRSN"/>
      <sheetName val="Impact"/>
      <sheetName val="ARR"/>
      <sheetName val="Billing-PY"/>
      <sheetName val="Billing-C&amp;E Y"/>
      <sheetName val="Customers-All"/>
      <sheetName val="Customers-CP"/>
      <sheetName val="Customers-EP"/>
      <sheetName val="Customers-NP"/>
      <sheetName val="Customers-SP"/>
      <sheetName val="REV"/>
      <sheetName val="ERC-CY"/>
      <sheetName val="ERC-EY"/>
      <sheetName val="ERP-EY"/>
      <sheetName val="Forecast-CY"/>
      <sheetName val="Sheet1"/>
      <sheetName val="Forecast-EY"/>
      <sheetName val="MC-CP"/>
      <sheetName val="MC-EP"/>
      <sheetName val="MC-NP"/>
      <sheetName val="MC-SP"/>
      <sheetName val="RevenueIncrease"/>
      <sheetName val="CostRecovery"/>
      <sheetName val="Subsidy"/>
      <sheetName val="Assumptions"/>
      <sheetName val="General"/>
      <sheetName val="RESCOs"/>
      <sheetName val="Table-I"/>
      <sheetName val="Tables-II"/>
      <sheetName val="Challan"/>
      <sheetName val="all"/>
      <sheetName val="C.S.GENERATION"/>
      <sheetName val="Work_sheet"/>
      <sheetName val="cover1"/>
      <sheetName val="RevenueInput"/>
      <sheetName val="Energy_bal"/>
      <sheetName val="% of Elect"/>
      <sheetName val="DATA_PRG"/>
      <sheetName val="Form-C4"/>
      <sheetName val="t_prsr"/>
      <sheetName val="2004"/>
      <sheetName val="cap all"/>
      <sheetName val="Spec Rev and Cons 18-19"/>
      <sheetName val="Discom Details"/>
      <sheetName val="Part A General"/>
      <sheetName val="Dom"/>
      <sheetName val="A2-02-03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>
        <row r="3">
          <cell r="A3">
            <v>100</v>
          </cell>
        </row>
        <row r="4">
          <cell r="A4">
            <v>1000</v>
          </cell>
        </row>
        <row r="6">
          <cell r="A6">
            <v>1000000</v>
          </cell>
        </row>
        <row r="7">
          <cell r="A7">
            <v>10000000</v>
          </cell>
        </row>
      </sheetData>
      <sheetData sheetId="28">
        <row r="3">
          <cell r="A3">
            <v>100</v>
          </cell>
        </row>
      </sheetData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05_Sales_vari"/>
      <sheetName val="0506_Sales_vari"/>
      <sheetName val="Losses-gross"/>
      <sheetName val="Energy_bal"/>
      <sheetName val="MU Vari0405"/>
      <sheetName val="genco"/>
      <sheetName val="PPforFC_VC (0405TO)"/>
      <sheetName val="PPforFC_VC0405 (ver)"/>
      <sheetName val="PPforFC_VC0506 (ver)"/>
      <sheetName val="% of Elect"/>
      <sheetName val="Sheet1"/>
      <sheetName val="Sheet2"/>
      <sheetName val="Discom Details"/>
      <sheetName val="General"/>
      <sheetName val="Work_sheet"/>
      <sheetName val="Challan"/>
      <sheetName val="dpc cost"/>
      <sheetName val="SUMMERY"/>
      <sheetName val="BWSCPlt"/>
      <sheetName val="all"/>
      <sheetName val="CI"/>
      <sheetName val="DI"/>
      <sheetName val="G.R.P"/>
      <sheetName val="HDPE"/>
      <sheetName val="PSC REVISED"/>
      <sheetName val="pvc"/>
      <sheetName val="Form_A"/>
      <sheetName val="RevenueInput"/>
      <sheetName val="cover1"/>
      <sheetName val="ATP"/>
      <sheetName val="D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- GENERAL"/>
      <sheetName val="PARTA-GENERAL (2)"/>
      <sheetName val="PART A - Balance Sheet"/>
      <sheetName val="PART A - PL"/>
      <sheetName val="PART A - PL(2)"/>
      <sheetName val="PART A - PL(3) - OI"/>
      <sheetName val="PART A - OI"/>
      <sheetName val="PART A - OI(2)"/>
      <sheetName val="PART A - QD(1)"/>
      <sheetName val="PART A - QD(2)"/>
      <sheetName val="PART B - TTI"/>
      <sheetName val="PART C"/>
      <sheetName val="Schedule HP BP"/>
      <sheetName val="Schedule BP(2)"/>
      <sheetName val="Schedule DPM - DOA"/>
      <sheetName val="Schedule DOA - DEP"/>
      <sheetName val="Schedule ESR CG"/>
      <sheetName val="FORMULAE"/>
      <sheetName val="Schedule OS CYLA"/>
      <sheetName val="Schedule BFLA CFL 10A"/>
      <sheetName val="Sch 10 B 80G"/>
      <sheetName val="Schedule 80-IA to 80-IC"/>
      <sheetName val="VIA STTR SPI SI "/>
      <sheetName val="Schedule EI AIR IT"/>
      <sheetName val="TDS1 TDS2 TCS"/>
      <sheetName val="FBT"/>
      <sheetName val="04REL"/>
      <sheetName val="all"/>
      <sheetName val="Demand"/>
      <sheetName val="ONLINE DUMP"/>
      <sheetName val="sand"/>
      <sheetName val="stone"/>
      <sheetName val="index"/>
      <sheetName val="Ag LF"/>
      <sheetName val="Energy_bal"/>
      <sheetName val="Data"/>
      <sheetName val="Form_A"/>
      <sheetName val="Graphs"/>
      <sheetName val="Sheet1"/>
      <sheetName val="1"/>
      <sheetName val="Part A General"/>
      <sheetName val="Sorted"/>
      <sheetName val="General"/>
      <sheetName val="MO EY"/>
      <sheetName val="MO CY"/>
      <sheetName val="STN WISE EMR"/>
      <sheetName val="Form-A"/>
      <sheetName val="1.1 Trs. Fai."/>
      <sheetName val="Total Sec Wise for 12-2007"/>
      <sheetName val="cover1"/>
      <sheetName val="SUMMERY"/>
      <sheetName val="Inputs"/>
      <sheetName val="Chal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A General"/>
      <sheetName val="Subsidiary Co Details"/>
      <sheetName val="MD, Dir, Co. secy"/>
      <sheetName val="Beneficial_owners"/>
      <sheetName val="Balance Sheet"/>
      <sheetName val="Profit and Loss"/>
      <sheetName val="Other Info"/>
      <sheetName val="Stock details"/>
      <sheetName val="Part B"/>
      <sheetName val="Part C"/>
      <sheetName val="Sch 1 Bus"/>
      <sheetName val="Sch 2 CG"/>
      <sheetName val="Sch 3 Depr"/>
      <sheetName val="Sch 4 HP"/>
      <sheetName val="Sch 5 OS"/>
      <sheetName val="Sch 6 Setoff"/>
      <sheetName val="Sch 7 Bf Setoff"/>
      <sheetName val="Sch 8 Cf Losses"/>
      <sheetName val="Sch 9 Dedns"/>
      <sheetName val="Sch 10 VIA-Sch 11"/>
      <sheetName val="Sch 12-Sch 13"/>
      <sheetName val="Sch 14 88E-Sch 15 115B"/>
      <sheetName val="Sch 16 Div"/>
      <sheetName val="Sch 17 FB"/>
      <sheetName val="Sch 18 Bank"/>
      <sheetName val="Sch 19, 20 Taxes"/>
      <sheetName val="Sch 21 Div Tax"/>
      <sheetName val="Sch 22, 23 FBT"/>
      <sheetName val="Sch 24 TDS"/>
      <sheetName val="Sch 25 TCS"/>
      <sheetName val="VersionI_CD_Z5_ADVANCED"/>
      <sheetName val="Salient1"/>
      <sheetName val="SUMMERY"/>
      <sheetName val="Sorted"/>
      <sheetName val="STN WISE EMR"/>
      <sheetName val="04REL"/>
      <sheetName val="Sept "/>
      <sheetName val="Energy_bal"/>
      <sheetName val="Sheet1"/>
      <sheetName val="Form_A"/>
      <sheetName val="General"/>
      <sheetName val="Data"/>
      <sheetName val="all"/>
      <sheetName val="overall"/>
      <sheetName val="Form-A"/>
      <sheetName val="Ag LF"/>
      <sheetName val="Challan"/>
      <sheetName val="Total Sec Wise for 12-2007"/>
      <sheetName val="sand"/>
      <sheetName val="stone"/>
      <sheetName val="index"/>
      <sheetName val="ssr-rates"/>
      <sheetName val="Sheet2"/>
      <sheetName val="detls"/>
      <sheetName val="1"/>
      <sheetName val="ONLINE DUMP"/>
      <sheetName val="WATER-HAMMER"/>
      <sheetName val="Executive Summary -Thermal"/>
      <sheetName val="Dom"/>
      <sheetName val="A 3.7"/>
      <sheetName val="int-Dia-pvc"/>
      <sheetName val="Demand"/>
      <sheetName val="Instruc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ization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FRINGE_BENEFITS"/>
      <sheetName val="IT_TDS_TCS_FBT"/>
      <sheetName val="DDT"/>
      <sheetName val="Instructions"/>
      <sheetName val="Verification"/>
      <sheetName val="A 3.7"/>
      <sheetName val="Energy_bal"/>
      <sheetName val="Part A General"/>
      <sheetName val="Part C"/>
      <sheetName val="overall"/>
      <sheetName val="Sheet1"/>
      <sheetName val="Sept "/>
      <sheetName val="STN WISE EMR"/>
      <sheetName val="Ag LF"/>
      <sheetName val="SUBSIDIARY_DETAILS"/>
      <sheetName val="CYLA_BFLA"/>
      <sheetName val="A_3_7"/>
      <sheetName val="Part_A_General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1"/>
  <sheetViews>
    <sheetView topLeftCell="B79" zoomScale="90" zoomScaleNormal="90" workbookViewId="0">
      <selection activeCell="G98" sqref="G98"/>
    </sheetView>
  </sheetViews>
  <sheetFormatPr defaultColWidth="9.109375" defaultRowHeight="13.8" x14ac:dyDescent="0.3"/>
  <cols>
    <col min="1" max="1" width="9.109375" style="2"/>
    <col min="2" max="2" width="49.33203125" style="2" bestFit="1" customWidth="1"/>
    <col min="3" max="3" width="10.88671875" style="2" bestFit="1" customWidth="1"/>
    <col min="4" max="4" width="16.5546875" style="2" bestFit="1" customWidth="1"/>
    <col min="5" max="6" width="14" style="2" bestFit="1" customWidth="1"/>
    <col min="7" max="7" width="49.33203125" style="2" bestFit="1" customWidth="1"/>
    <col min="8" max="8" width="10.88671875" style="2" bestFit="1" customWidth="1"/>
    <col min="9" max="9" width="15" style="2" customWidth="1"/>
    <col min="10" max="10" width="14" style="2" bestFit="1" customWidth="1"/>
    <col min="11" max="11" width="13.33203125" style="2" bestFit="1" customWidth="1"/>
    <col min="12" max="16384" width="9.109375" style="2"/>
  </cols>
  <sheetData>
    <row r="1" spans="2:10" ht="15.6" x14ac:dyDescent="0.3">
      <c r="B1" s="277" t="s">
        <v>11</v>
      </c>
      <c r="C1" s="277"/>
      <c r="D1" s="277"/>
      <c r="E1" s="1" t="s">
        <v>15</v>
      </c>
      <c r="G1" s="277" t="s">
        <v>11</v>
      </c>
      <c r="H1" s="277"/>
      <c r="I1" s="277"/>
      <c r="J1" s="1" t="s">
        <v>15</v>
      </c>
    </row>
    <row r="2" spans="2:10" x14ac:dyDescent="0.3">
      <c r="B2" s="3" t="s">
        <v>10</v>
      </c>
      <c r="C2" s="4" t="s">
        <v>16</v>
      </c>
      <c r="D2" s="4" t="s">
        <v>61</v>
      </c>
      <c r="E2" s="4" t="s">
        <v>18</v>
      </c>
      <c r="G2" s="3" t="s">
        <v>10</v>
      </c>
      <c r="H2" s="4" t="s">
        <v>16</v>
      </c>
      <c r="I2" s="4" t="s">
        <v>68</v>
      </c>
      <c r="J2" s="4" t="s">
        <v>18</v>
      </c>
    </row>
    <row r="3" spans="2:10" x14ac:dyDescent="0.3">
      <c r="B3" s="3" t="s">
        <v>76</v>
      </c>
      <c r="C3" s="286"/>
      <c r="D3" s="286"/>
      <c r="E3" s="286"/>
      <c r="G3" s="3" t="s">
        <v>76</v>
      </c>
      <c r="H3" s="286"/>
      <c r="I3" s="286"/>
      <c r="J3" s="286"/>
    </row>
    <row r="4" spans="2:10" x14ac:dyDescent="0.3">
      <c r="B4" s="5" t="s">
        <v>0</v>
      </c>
      <c r="C4" s="6">
        <f>C82</f>
        <v>0</v>
      </c>
      <c r="D4" s="6">
        <f>D82</f>
        <v>0</v>
      </c>
      <c r="E4" s="7">
        <f t="shared" ref="E4:E13" si="0">D4-C4</f>
        <v>0</v>
      </c>
      <c r="G4" s="5" t="s">
        <v>0</v>
      </c>
      <c r="H4" s="6">
        <f>C82</f>
        <v>0</v>
      </c>
      <c r="I4" s="6">
        <f>D82</f>
        <v>0</v>
      </c>
      <c r="J4" s="7">
        <f t="shared" ref="J4:J13" si="1">I4-H4</f>
        <v>0</v>
      </c>
    </row>
    <row r="5" spans="2:10" x14ac:dyDescent="0.3">
      <c r="B5" s="5" t="s">
        <v>1</v>
      </c>
      <c r="C5" s="6">
        <f>C126</f>
        <v>0</v>
      </c>
      <c r="D5" s="8" t="e">
        <f>D126</f>
        <v>#DIV/0!</v>
      </c>
      <c r="E5" s="7" t="e">
        <f t="shared" si="0"/>
        <v>#DIV/0!</v>
      </c>
      <c r="G5" s="5" t="s">
        <v>1</v>
      </c>
      <c r="H5" s="6">
        <f>H126</f>
        <v>0</v>
      </c>
      <c r="I5" s="8" t="e">
        <f>I126</f>
        <v>#DIV/0!</v>
      </c>
      <c r="J5" s="7" t="e">
        <f t="shared" si="1"/>
        <v>#DIV/0!</v>
      </c>
    </row>
    <row r="6" spans="2:10" x14ac:dyDescent="0.3">
      <c r="B6" s="5" t="s">
        <v>2</v>
      </c>
      <c r="C6" s="6">
        <f>C88</f>
        <v>0</v>
      </c>
      <c r="D6" s="6">
        <f>D88</f>
        <v>0</v>
      </c>
      <c r="E6" s="7">
        <f t="shared" si="0"/>
        <v>0</v>
      </c>
      <c r="G6" s="5" t="s">
        <v>2</v>
      </c>
      <c r="H6" s="6">
        <f>H88</f>
        <v>0</v>
      </c>
      <c r="I6" s="6">
        <f>I88</f>
        <v>0</v>
      </c>
      <c r="J6" s="7">
        <f t="shared" si="1"/>
        <v>0</v>
      </c>
    </row>
    <row r="7" spans="2:10" x14ac:dyDescent="0.3">
      <c r="B7" s="5" t="s">
        <v>3</v>
      </c>
      <c r="C7" s="6">
        <f>C44</f>
        <v>0</v>
      </c>
      <c r="D7" s="6">
        <f>D44</f>
        <v>0</v>
      </c>
      <c r="E7" s="7">
        <f t="shared" si="0"/>
        <v>0</v>
      </c>
      <c r="G7" s="5" t="s">
        <v>3</v>
      </c>
      <c r="H7" s="6">
        <f>C44</f>
        <v>0</v>
      </c>
      <c r="I7" s="6">
        <f>D44</f>
        <v>0</v>
      </c>
      <c r="J7" s="7">
        <f t="shared" si="1"/>
        <v>0</v>
      </c>
    </row>
    <row r="8" spans="2:10" x14ac:dyDescent="0.3">
      <c r="B8" s="5" t="s">
        <v>4</v>
      </c>
      <c r="C8" s="6">
        <f>C38</f>
        <v>0</v>
      </c>
      <c r="D8" s="6">
        <f>D38</f>
        <v>0</v>
      </c>
      <c r="E8" s="7">
        <f t="shared" si="0"/>
        <v>0</v>
      </c>
      <c r="G8" s="5" t="s">
        <v>4</v>
      </c>
      <c r="H8" s="6">
        <f>C38</f>
        <v>0</v>
      </c>
      <c r="I8" s="6">
        <f>D38</f>
        <v>0</v>
      </c>
      <c r="J8" s="7">
        <f t="shared" si="1"/>
        <v>0</v>
      </c>
    </row>
    <row r="9" spans="2:10" x14ac:dyDescent="0.3">
      <c r="B9" s="9" t="s">
        <v>19</v>
      </c>
      <c r="C9" s="6">
        <f>C135</f>
        <v>0</v>
      </c>
      <c r="D9" s="6">
        <f>D135</f>
        <v>0</v>
      </c>
      <c r="E9" s="7">
        <f t="shared" si="0"/>
        <v>0</v>
      </c>
      <c r="G9" s="9" t="s">
        <v>19</v>
      </c>
      <c r="H9" s="6">
        <v>0</v>
      </c>
      <c r="I9" s="6">
        <f>D135</f>
        <v>0</v>
      </c>
      <c r="J9" s="7">
        <f t="shared" si="1"/>
        <v>0</v>
      </c>
    </row>
    <row r="10" spans="2:10" x14ac:dyDescent="0.3">
      <c r="B10" s="10" t="s">
        <v>5</v>
      </c>
      <c r="C10" s="11">
        <f>SUM(C4:C9)</f>
        <v>0</v>
      </c>
      <c r="D10" s="11" t="e">
        <f>SUM(D4:D9)</f>
        <v>#DIV/0!</v>
      </c>
      <c r="E10" s="12" t="e">
        <f t="shared" si="0"/>
        <v>#DIV/0!</v>
      </c>
      <c r="G10" s="10" t="s">
        <v>5</v>
      </c>
      <c r="H10" s="11">
        <f>SUM(H4:H9)</f>
        <v>0</v>
      </c>
      <c r="I10" s="11" t="e">
        <f>SUM(I4:I9)</f>
        <v>#DIV/0!</v>
      </c>
      <c r="J10" s="12" t="e">
        <f t="shared" si="1"/>
        <v>#DIV/0!</v>
      </c>
    </row>
    <row r="11" spans="2:10" x14ac:dyDescent="0.3">
      <c r="B11" s="5" t="s">
        <v>6</v>
      </c>
      <c r="C11" s="6">
        <f>C32</f>
        <v>0</v>
      </c>
      <c r="D11" s="6">
        <f>D32</f>
        <v>0</v>
      </c>
      <c r="E11" s="7">
        <f t="shared" si="0"/>
        <v>0</v>
      </c>
      <c r="G11" s="5" t="s">
        <v>6</v>
      </c>
      <c r="H11" s="6">
        <f>C32</f>
        <v>0</v>
      </c>
      <c r="I11" s="6">
        <f>D32</f>
        <v>0</v>
      </c>
      <c r="J11" s="7">
        <f t="shared" si="1"/>
        <v>0</v>
      </c>
    </row>
    <row r="12" spans="2:10" x14ac:dyDescent="0.3">
      <c r="B12" s="5" t="s">
        <v>7</v>
      </c>
      <c r="C12" s="6">
        <f>C26</f>
        <v>0</v>
      </c>
      <c r="D12" s="6">
        <f>D26</f>
        <v>0</v>
      </c>
      <c r="E12" s="7">
        <f t="shared" si="0"/>
        <v>0</v>
      </c>
      <c r="G12" s="5" t="s">
        <v>7</v>
      </c>
      <c r="H12" s="6">
        <f>C26</f>
        <v>0</v>
      </c>
      <c r="I12" s="6">
        <f>D26</f>
        <v>0</v>
      </c>
      <c r="J12" s="7">
        <f t="shared" si="1"/>
        <v>0</v>
      </c>
    </row>
    <row r="13" spans="2:10" x14ac:dyDescent="0.3">
      <c r="B13" s="10" t="s">
        <v>8</v>
      </c>
      <c r="C13" s="11">
        <f>C10-C11-C12</f>
        <v>0</v>
      </c>
      <c r="D13" s="11" t="e">
        <f>D10-D11-D12</f>
        <v>#DIV/0!</v>
      </c>
      <c r="E13" s="12" t="e">
        <f t="shared" si="0"/>
        <v>#DIV/0!</v>
      </c>
      <c r="G13" s="10" t="s">
        <v>8</v>
      </c>
      <c r="H13" s="11">
        <f>H10-H11-H12</f>
        <v>0</v>
      </c>
      <c r="I13" s="11" t="e">
        <f>I10-I11-I12</f>
        <v>#DIV/0!</v>
      </c>
      <c r="J13" s="12" t="e">
        <f t="shared" si="1"/>
        <v>#DIV/0!</v>
      </c>
    </row>
    <row r="14" spans="2:10" x14ac:dyDescent="0.3">
      <c r="B14" s="285"/>
      <c r="C14" s="285"/>
      <c r="D14" s="285"/>
      <c r="E14" s="285"/>
      <c r="G14" s="285"/>
      <c r="H14" s="285"/>
      <c r="I14" s="285"/>
      <c r="J14" s="285"/>
    </row>
    <row r="15" spans="2:10" s="15" customFormat="1" x14ac:dyDescent="0.25">
      <c r="B15" s="13" t="s">
        <v>63</v>
      </c>
      <c r="C15" s="14"/>
      <c r="D15" s="14"/>
      <c r="E15" s="14"/>
      <c r="F15" s="2"/>
      <c r="G15" s="13" t="s">
        <v>63</v>
      </c>
      <c r="H15" s="14"/>
      <c r="I15" s="14"/>
      <c r="J15" s="14"/>
    </row>
    <row r="16" spans="2:10" s="15" customFormat="1" x14ac:dyDescent="0.25">
      <c r="B16" s="14" t="s">
        <v>73</v>
      </c>
      <c r="C16" s="16">
        <f>C10-C11-C12</f>
        <v>0</v>
      </c>
      <c r="D16" s="16">
        <f>C16</f>
        <v>0</v>
      </c>
      <c r="E16" s="17">
        <f>D16-C16</f>
        <v>0</v>
      </c>
      <c r="F16" s="2"/>
      <c r="G16" s="14" t="s">
        <v>73</v>
      </c>
      <c r="H16" s="16">
        <f>H10-H11-H12</f>
        <v>0</v>
      </c>
      <c r="I16" s="16">
        <f>H16</f>
        <v>0</v>
      </c>
      <c r="J16" s="17">
        <f t="shared" ref="J16:J19" si="2">I16-H16</f>
        <v>0</v>
      </c>
    </row>
    <row r="17" spans="2:10" s="15" customFormat="1" x14ac:dyDescent="0.25">
      <c r="B17" s="18" t="s">
        <v>64</v>
      </c>
      <c r="C17" s="19">
        <f>C16+C11+C12</f>
        <v>0</v>
      </c>
      <c r="D17" s="19">
        <f>D16+D11+D12</f>
        <v>0</v>
      </c>
      <c r="E17" s="20">
        <f>D17-C17</f>
        <v>0</v>
      </c>
      <c r="F17" s="2"/>
      <c r="G17" s="18" t="s">
        <v>64</v>
      </c>
      <c r="H17" s="19">
        <f>H16+H11+H12</f>
        <v>0</v>
      </c>
      <c r="I17" s="19">
        <f>I16+I11+I12</f>
        <v>0</v>
      </c>
      <c r="J17" s="20">
        <f t="shared" si="2"/>
        <v>0</v>
      </c>
    </row>
    <row r="18" spans="2:10" s="15" customFormat="1" x14ac:dyDescent="0.25">
      <c r="B18" s="21" t="s">
        <v>65</v>
      </c>
      <c r="C18" s="16">
        <f>C10-C17</f>
        <v>0</v>
      </c>
      <c r="D18" s="16" t="e">
        <f>D10-D17</f>
        <v>#DIV/0!</v>
      </c>
      <c r="E18" s="17" t="e">
        <f>D18-C18</f>
        <v>#DIV/0!</v>
      </c>
      <c r="F18" s="2"/>
      <c r="G18" s="21" t="s">
        <v>65</v>
      </c>
      <c r="H18" s="16">
        <f>H10-H17</f>
        <v>0</v>
      </c>
      <c r="I18" s="19" t="e">
        <f>I10-I17</f>
        <v>#DIV/0!</v>
      </c>
      <c r="J18" s="17" t="e">
        <f t="shared" si="2"/>
        <v>#DIV/0!</v>
      </c>
    </row>
    <row r="19" spans="2:10" s="15" customFormat="1" x14ac:dyDescent="0.25">
      <c r="B19" s="21" t="s">
        <v>66</v>
      </c>
      <c r="C19" s="22">
        <v>0</v>
      </c>
      <c r="D19" s="22">
        <v>0</v>
      </c>
      <c r="E19" s="17">
        <f>D19-C19</f>
        <v>0</v>
      </c>
      <c r="F19" s="2"/>
      <c r="G19" s="21" t="s">
        <v>66</v>
      </c>
      <c r="H19" s="22">
        <v>0</v>
      </c>
      <c r="I19" s="22">
        <v>0</v>
      </c>
      <c r="J19" s="17">
        <f t="shared" si="2"/>
        <v>0</v>
      </c>
    </row>
    <row r="20" spans="2:10" s="15" customFormat="1" x14ac:dyDescent="0.25">
      <c r="B20" s="18" t="s">
        <v>67</v>
      </c>
      <c r="C20" s="19">
        <f>C18-C19</f>
        <v>0</v>
      </c>
      <c r="D20" s="20" t="e">
        <f t="shared" ref="D20:E20" si="3">D18-D19</f>
        <v>#DIV/0!</v>
      </c>
      <c r="E20" s="20" t="e">
        <f t="shared" si="3"/>
        <v>#DIV/0!</v>
      </c>
      <c r="F20" s="2"/>
      <c r="G20" s="18" t="s">
        <v>67</v>
      </c>
      <c r="H20" s="19">
        <f>H18-H19</f>
        <v>0</v>
      </c>
      <c r="I20" s="19" t="e">
        <f t="shared" ref="I20" si="4">I18-I19</f>
        <v>#DIV/0!</v>
      </c>
      <c r="J20" s="20" t="e">
        <f t="shared" ref="J20" si="5">J18-J19</f>
        <v>#DIV/0!</v>
      </c>
    </row>
    <row r="23" spans="2:10" ht="15.6" x14ac:dyDescent="0.3">
      <c r="B23" s="277" t="s">
        <v>20</v>
      </c>
      <c r="C23" s="277"/>
      <c r="D23" s="277"/>
      <c r="E23" s="1" t="s">
        <v>15</v>
      </c>
    </row>
    <row r="24" spans="2:10" x14ac:dyDescent="0.3">
      <c r="B24" s="3" t="s">
        <v>10</v>
      </c>
      <c r="C24" s="4" t="s">
        <v>16</v>
      </c>
      <c r="D24" s="4" t="s">
        <v>17</v>
      </c>
      <c r="E24" s="4" t="s">
        <v>18</v>
      </c>
    </row>
    <row r="25" spans="2:10" x14ac:dyDescent="0.3">
      <c r="B25" s="3" t="s">
        <v>76</v>
      </c>
      <c r="C25" s="282"/>
      <c r="D25" s="283"/>
      <c r="E25" s="284"/>
    </row>
    <row r="26" spans="2:10" x14ac:dyDescent="0.3">
      <c r="B26" s="5" t="s">
        <v>20</v>
      </c>
      <c r="C26" s="73"/>
      <c r="D26" s="73"/>
      <c r="E26" s="7">
        <f>D26-C26</f>
        <v>0</v>
      </c>
    </row>
    <row r="29" spans="2:10" ht="15.6" x14ac:dyDescent="0.3">
      <c r="B29" s="277" t="s">
        <v>21</v>
      </c>
      <c r="C29" s="277"/>
      <c r="D29" s="277"/>
      <c r="E29" s="1" t="s">
        <v>15</v>
      </c>
    </row>
    <row r="30" spans="2:10" x14ac:dyDescent="0.3">
      <c r="B30" s="3" t="s">
        <v>10</v>
      </c>
      <c r="C30" s="4" t="s">
        <v>16</v>
      </c>
      <c r="D30" s="4" t="s">
        <v>17</v>
      </c>
      <c r="E30" s="4" t="s">
        <v>18</v>
      </c>
    </row>
    <row r="31" spans="2:10" x14ac:dyDescent="0.3">
      <c r="B31" s="3" t="s">
        <v>76</v>
      </c>
      <c r="C31" s="282"/>
      <c r="D31" s="283"/>
      <c r="E31" s="284"/>
    </row>
    <row r="32" spans="2:10" x14ac:dyDescent="0.3">
      <c r="B32" s="5" t="s">
        <v>21</v>
      </c>
      <c r="C32" s="73"/>
      <c r="D32" s="8">
        <f>C145</f>
        <v>0</v>
      </c>
      <c r="E32" s="7">
        <f>D32-C32</f>
        <v>0</v>
      </c>
    </row>
    <row r="35" spans="2:5" ht="15.6" x14ac:dyDescent="0.3">
      <c r="B35" s="277" t="s">
        <v>4</v>
      </c>
      <c r="C35" s="277"/>
      <c r="D35" s="277"/>
      <c r="E35" s="1" t="s">
        <v>15</v>
      </c>
    </row>
    <row r="36" spans="2:5" x14ac:dyDescent="0.3">
      <c r="B36" s="3" t="s">
        <v>10</v>
      </c>
      <c r="C36" s="4" t="s">
        <v>16</v>
      </c>
      <c r="D36" s="4" t="s">
        <v>17</v>
      </c>
      <c r="E36" s="4" t="s">
        <v>18</v>
      </c>
    </row>
    <row r="37" spans="2:5" x14ac:dyDescent="0.3">
      <c r="B37" s="23" t="s">
        <v>76</v>
      </c>
      <c r="C37" s="278"/>
      <c r="D37" s="279"/>
      <c r="E37" s="280"/>
    </row>
    <row r="38" spans="2:5" x14ac:dyDescent="0.3">
      <c r="B38" s="5" t="s">
        <v>4</v>
      </c>
      <c r="C38" s="72"/>
      <c r="D38" s="72"/>
      <c r="E38" s="7">
        <f>D38-C38</f>
        <v>0</v>
      </c>
    </row>
    <row r="39" spans="2:5" x14ac:dyDescent="0.3">
      <c r="B39" s="2" t="s">
        <v>22</v>
      </c>
    </row>
    <row r="41" spans="2:5" ht="15.6" x14ac:dyDescent="0.3">
      <c r="B41" s="277" t="s">
        <v>23</v>
      </c>
      <c r="C41" s="277"/>
      <c r="D41" s="277"/>
      <c r="E41" s="1" t="s">
        <v>15</v>
      </c>
    </row>
    <row r="42" spans="2:5" x14ac:dyDescent="0.3">
      <c r="B42" s="3" t="s">
        <v>10</v>
      </c>
      <c r="C42" s="4" t="s">
        <v>16</v>
      </c>
      <c r="D42" s="4" t="s">
        <v>17</v>
      </c>
      <c r="E42" s="4" t="s">
        <v>18</v>
      </c>
    </row>
    <row r="43" spans="2:5" x14ac:dyDescent="0.3">
      <c r="B43" s="23" t="s">
        <v>76</v>
      </c>
      <c r="C43" s="278"/>
      <c r="D43" s="279"/>
      <c r="E43" s="280"/>
    </row>
    <row r="44" spans="2:5" x14ac:dyDescent="0.3">
      <c r="B44" s="5" t="s">
        <v>23</v>
      </c>
      <c r="C44" s="73"/>
      <c r="D44" s="73"/>
      <c r="E44" s="7">
        <f>D44-C44</f>
        <v>0</v>
      </c>
    </row>
    <row r="47" spans="2:5" ht="15.6" x14ac:dyDescent="0.3">
      <c r="B47" s="277" t="s">
        <v>24</v>
      </c>
      <c r="C47" s="277"/>
      <c r="D47" s="277"/>
      <c r="E47" s="1" t="s">
        <v>15</v>
      </c>
    </row>
    <row r="48" spans="2:5" x14ac:dyDescent="0.3">
      <c r="B48" s="3" t="s">
        <v>10</v>
      </c>
      <c r="C48" s="4" t="s">
        <v>16</v>
      </c>
      <c r="D48" s="4" t="s">
        <v>17</v>
      </c>
      <c r="E48" s="4" t="s">
        <v>18</v>
      </c>
    </row>
    <row r="49" spans="2:5" x14ac:dyDescent="0.3">
      <c r="B49" s="23" t="s">
        <v>76</v>
      </c>
      <c r="C49" s="278"/>
      <c r="D49" s="279"/>
      <c r="E49" s="280"/>
    </row>
    <row r="50" spans="2:5" x14ac:dyDescent="0.3">
      <c r="B50" s="10" t="s">
        <v>24</v>
      </c>
      <c r="C50" s="10">
        <f>SUM(C51:C53)</f>
        <v>0</v>
      </c>
      <c r="D50" s="10">
        <f>SUM(D51:D53)</f>
        <v>0</v>
      </c>
      <c r="E50" s="12">
        <f>D50-C50</f>
        <v>0</v>
      </c>
    </row>
    <row r="51" spans="2:5" x14ac:dyDescent="0.3">
      <c r="B51" s="24" t="s">
        <v>25</v>
      </c>
      <c r="C51" s="73"/>
      <c r="D51" s="73"/>
      <c r="E51" s="7">
        <f>D51-C51</f>
        <v>0</v>
      </c>
    </row>
    <row r="52" spans="2:5" x14ac:dyDescent="0.3">
      <c r="B52" s="24" t="s">
        <v>26</v>
      </c>
      <c r="C52" s="73"/>
      <c r="D52" s="73"/>
      <c r="E52" s="7">
        <f>D52-C52</f>
        <v>0</v>
      </c>
    </row>
    <row r="53" spans="2:5" x14ac:dyDescent="0.3">
      <c r="B53" s="24" t="s">
        <v>27</v>
      </c>
      <c r="C53" s="73"/>
      <c r="D53" s="73"/>
      <c r="E53" s="7">
        <f>D53-C53</f>
        <v>0</v>
      </c>
    </row>
    <row r="54" spans="2:5" x14ac:dyDescent="0.3">
      <c r="B54" s="10" t="s">
        <v>28</v>
      </c>
      <c r="C54" s="74"/>
      <c r="D54" s="74"/>
      <c r="E54" s="12">
        <f>D54-C54</f>
        <v>0</v>
      </c>
    </row>
    <row r="57" spans="2:5" ht="15.6" x14ac:dyDescent="0.3">
      <c r="B57" s="277" t="s">
        <v>57</v>
      </c>
      <c r="C57" s="277"/>
      <c r="D57" s="277"/>
      <c r="E57" s="1" t="s">
        <v>15</v>
      </c>
    </row>
    <row r="58" spans="2:5" x14ac:dyDescent="0.3">
      <c r="B58" s="3" t="s">
        <v>10</v>
      </c>
      <c r="C58" s="4" t="s">
        <v>16</v>
      </c>
      <c r="D58" s="4" t="s">
        <v>17</v>
      </c>
      <c r="E58" s="4" t="s">
        <v>18</v>
      </c>
    </row>
    <row r="59" spans="2:5" x14ac:dyDescent="0.3">
      <c r="B59" s="23" t="s">
        <v>76</v>
      </c>
      <c r="C59" s="278"/>
      <c r="D59" s="279"/>
      <c r="E59" s="280"/>
    </row>
    <row r="60" spans="2:5" x14ac:dyDescent="0.3">
      <c r="B60" s="10" t="s">
        <v>30</v>
      </c>
      <c r="C60" s="11">
        <f>SUM(C61:C63)</f>
        <v>0</v>
      </c>
      <c r="D60" s="11">
        <f>SUM(D61:D63)</f>
        <v>0</v>
      </c>
      <c r="E60" s="12">
        <f t="shared" ref="E60:E65" si="6">D60-C60</f>
        <v>0</v>
      </c>
    </row>
    <row r="61" spans="2:5" x14ac:dyDescent="0.3">
      <c r="B61" s="24" t="s">
        <v>31</v>
      </c>
      <c r="C61" s="72"/>
      <c r="D61" s="72"/>
      <c r="E61" s="7">
        <f t="shared" si="6"/>
        <v>0</v>
      </c>
    </row>
    <row r="62" spans="2:5" x14ac:dyDescent="0.3">
      <c r="B62" s="24" t="s">
        <v>32</v>
      </c>
      <c r="C62" s="72"/>
      <c r="D62" s="72"/>
      <c r="E62" s="7">
        <f t="shared" si="6"/>
        <v>0</v>
      </c>
    </row>
    <row r="63" spans="2:5" x14ac:dyDescent="0.3">
      <c r="B63" s="24" t="s">
        <v>33</v>
      </c>
      <c r="C63" s="72"/>
      <c r="D63" s="72"/>
      <c r="E63" s="7">
        <f t="shared" si="6"/>
        <v>0</v>
      </c>
    </row>
    <row r="64" spans="2:5" x14ac:dyDescent="0.3">
      <c r="B64" s="24" t="s">
        <v>35</v>
      </c>
      <c r="C64" s="72"/>
      <c r="D64" s="72"/>
      <c r="E64" s="7">
        <f t="shared" si="6"/>
        <v>0</v>
      </c>
    </row>
    <row r="65" spans="2:5" x14ac:dyDescent="0.3">
      <c r="B65" s="25" t="s">
        <v>29</v>
      </c>
      <c r="C65" s="11">
        <f>C60-C64</f>
        <v>0</v>
      </c>
      <c r="D65" s="11">
        <f>D60-D64</f>
        <v>0</v>
      </c>
      <c r="E65" s="12">
        <f t="shared" si="6"/>
        <v>0</v>
      </c>
    </row>
    <row r="68" spans="2:5" ht="15.6" x14ac:dyDescent="0.3">
      <c r="B68" s="277" t="s">
        <v>69</v>
      </c>
      <c r="C68" s="277"/>
      <c r="D68" s="277"/>
      <c r="E68" s="1" t="s">
        <v>15</v>
      </c>
    </row>
    <row r="69" spans="2:5" x14ac:dyDescent="0.3">
      <c r="B69" s="3" t="s">
        <v>10</v>
      </c>
      <c r="C69" s="4" t="s">
        <v>16</v>
      </c>
      <c r="D69" s="4" t="s">
        <v>17</v>
      </c>
      <c r="E69" s="4" t="s">
        <v>18</v>
      </c>
    </row>
    <row r="70" spans="2:5" x14ac:dyDescent="0.3">
      <c r="B70" s="23" t="s">
        <v>76</v>
      </c>
      <c r="C70" s="278"/>
      <c r="D70" s="279"/>
      <c r="E70" s="280"/>
    </row>
    <row r="71" spans="2:5" x14ac:dyDescent="0.3">
      <c r="B71" s="26" t="s">
        <v>58</v>
      </c>
      <c r="C71" s="287"/>
      <c r="D71" s="75"/>
      <c r="E71" s="7">
        <f>D71-C71</f>
        <v>0</v>
      </c>
    </row>
    <row r="72" spans="2:5" x14ac:dyDescent="0.3">
      <c r="B72" s="26" t="s">
        <v>59</v>
      </c>
      <c r="C72" s="288"/>
      <c r="D72" s="75"/>
      <c r="E72" s="7">
        <f>D72-C72</f>
        <v>0</v>
      </c>
    </row>
    <row r="73" spans="2:5" x14ac:dyDescent="0.3">
      <c r="B73" s="25" t="s">
        <v>60</v>
      </c>
      <c r="C73" s="27">
        <f>SUM(C71:C72)</f>
        <v>0</v>
      </c>
      <c r="D73" s="28">
        <f>SUM(D71:D72)</f>
        <v>0</v>
      </c>
      <c r="E73" s="12">
        <f>D73-C73</f>
        <v>0</v>
      </c>
    </row>
    <row r="74" spans="2:5" x14ac:dyDescent="0.3">
      <c r="B74" s="29"/>
      <c r="C74" s="30"/>
      <c r="D74" s="30"/>
      <c r="E74" s="30"/>
    </row>
    <row r="76" spans="2:5" ht="15.6" x14ac:dyDescent="0.3">
      <c r="B76" s="277" t="s">
        <v>34</v>
      </c>
      <c r="C76" s="277"/>
      <c r="D76" s="277"/>
      <c r="E76" s="1" t="s">
        <v>15</v>
      </c>
    </row>
    <row r="77" spans="2:5" x14ac:dyDescent="0.3">
      <c r="B77" s="3" t="s">
        <v>10</v>
      </c>
      <c r="C77" s="4" t="s">
        <v>16</v>
      </c>
      <c r="D77" s="4" t="s">
        <v>17</v>
      </c>
      <c r="E77" s="4" t="s">
        <v>18</v>
      </c>
    </row>
    <row r="78" spans="2:5" x14ac:dyDescent="0.3">
      <c r="B78" s="23" t="s">
        <v>76</v>
      </c>
      <c r="C78" s="278"/>
      <c r="D78" s="279"/>
      <c r="E78" s="280"/>
    </row>
    <row r="79" spans="2:5" x14ac:dyDescent="0.3">
      <c r="B79" s="5" t="s">
        <v>31</v>
      </c>
      <c r="C79" s="72"/>
      <c r="D79" s="72"/>
      <c r="E79" s="7">
        <f>D79-C79</f>
        <v>0</v>
      </c>
    </row>
    <row r="80" spans="2:5" x14ac:dyDescent="0.3">
      <c r="B80" s="5" t="s">
        <v>32</v>
      </c>
      <c r="C80" s="72"/>
      <c r="D80" s="72"/>
      <c r="E80" s="7">
        <f>D80-C80</f>
        <v>0</v>
      </c>
    </row>
    <row r="81" spans="2:10" x14ac:dyDescent="0.3">
      <c r="B81" s="5" t="s">
        <v>33</v>
      </c>
      <c r="C81" s="72"/>
      <c r="D81" s="72"/>
      <c r="E81" s="7">
        <f>D81-C81</f>
        <v>0</v>
      </c>
    </row>
    <row r="82" spans="2:10" x14ac:dyDescent="0.3">
      <c r="B82" s="25" t="s">
        <v>29</v>
      </c>
      <c r="C82" s="11">
        <f>SUM(C79:C81)</f>
        <v>0</v>
      </c>
      <c r="D82" s="11">
        <f>SUM(D79:D81)</f>
        <v>0</v>
      </c>
      <c r="E82" s="12">
        <f>D82-C82</f>
        <v>0</v>
      </c>
    </row>
    <row r="85" spans="2:10" ht="15.6" x14ac:dyDescent="0.3">
      <c r="B85" s="277" t="s">
        <v>2</v>
      </c>
      <c r="C85" s="277"/>
      <c r="D85" s="277"/>
      <c r="E85" s="1" t="s">
        <v>15</v>
      </c>
      <c r="G85" s="277" t="s">
        <v>2</v>
      </c>
      <c r="H85" s="277"/>
      <c r="I85" s="277"/>
      <c r="J85" s="1" t="s">
        <v>15</v>
      </c>
    </row>
    <row r="86" spans="2:10" x14ac:dyDescent="0.3">
      <c r="B86" s="3" t="s">
        <v>10</v>
      </c>
      <c r="C86" s="4" t="s">
        <v>16</v>
      </c>
      <c r="D86" s="4" t="s">
        <v>61</v>
      </c>
      <c r="E86" s="4" t="s">
        <v>18</v>
      </c>
      <c r="G86" s="3" t="s">
        <v>10</v>
      </c>
      <c r="H86" s="4" t="s">
        <v>16</v>
      </c>
      <c r="I86" s="4" t="s">
        <v>68</v>
      </c>
      <c r="J86" s="4" t="s">
        <v>18</v>
      </c>
    </row>
    <row r="87" spans="2:10" x14ac:dyDescent="0.3">
      <c r="B87" s="23" t="s">
        <v>76</v>
      </c>
      <c r="C87" s="278"/>
      <c r="D87" s="279"/>
      <c r="E87" s="280"/>
      <c r="G87" s="23" t="s">
        <v>76</v>
      </c>
      <c r="H87" s="278"/>
      <c r="I87" s="279"/>
      <c r="J87" s="280"/>
    </row>
    <row r="88" spans="2:10" ht="27.6" x14ac:dyDescent="0.3">
      <c r="B88" s="31" t="s">
        <v>36</v>
      </c>
      <c r="C88" s="73"/>
      <c r="D88" s="73"/>
      <c r="E88" s="7">
        <f>D88-C88</f>
        <v>0</v>
      </c>
      <c r="G88" s="31" t="s">
        <v>62</v>
      </c>
      <c r="H88" s="73"/>
      <c r="I88" s="73"/>
      <c r="J88" s="7">
        <f>I88-H88</f>
        <v>0</v>
      </c>
    </row>
    <row r="91" spans="2:10" ht="15.6" x14ac:dyDescent="0.3">
      <c r="B91" s="277" t="s">
        <v>37</v>
      </c>
      <c r="C91" s="277"/>
      <c r="D91" s="277"/>
      <c r="E91" s="277"/>
      <c r="F91" s="1" t="s">
        <v>15</v>
      </c>
    </row>
    <row r="92" spans="2:10" ht="27.6" x14ac:dyDescent="0.3">
      <c r="B92" s="3" t="s">
        <v>10</v>
      </c>
      <c r="C92" s="32" t="s">
        <v>38</v>
      </c>
      <c r="D92" s="32" t="s">
        <v>39</v>
      </c>
      <c r="E92" s="32" t="s">
        <v>40</v>
      </c>
      <c r="F92" s="4" t="s">
        <v>41</v>
      </c>
    </row>
    <row r="93" spans="2:10" x14ac:dyDescent="0.3">
      <c r="B93" s="23" t="s">
        <v>76</v>
      </c>
      <c r="C93" s="278"/>
      <c r="D93" s="279"/>
      <c r="E93" s="279"/>
      <c r="F93" s="280"/>
    </row>
    <row r="94" spans="2:10" x14ac:dyDescent="0.3">
      <c r="B94" s="5" t="s">
        <v>42</v>
      </c>
      <c r="C94" s="73"/>
      <c r="D94" s="73"/>
      <c r="E94" s="72"/>
      <c r="F94" s="33" t="e">
        <f>E94/AVERAGE(C94:D94)</f>
        <v>#DIV/0!</v>
      </c>
    </row>
    <row r="96" spans="2:10" x14ac:dyDescent="0.3">
      <c r="B96" s="3" t="s">
        <v>10</v>
      </c>
      <c r="C96" s="4" t="s">
        <v>16</v>
      </c>
      <c r="D96" s="4" t="s">
        <v>17</v>
      </c>
      <c r="E96" s="4" t="s">
        <v>18</v>
      </c>
    </row>
    <row r="97" spans="2:10" x14ac:dyDescent="0.3">
      <c r="B97" s="23" t="s">
        <v>76</v>
      </c>
      <c r="C97" s="281"/>
      <c r="D97" s="281"/>
      <c r="E97" s="281"/>
    </row>
    <row r="98" spans="2:10" x14ac:dyDescent="0.3">
      <c r="B98" s="5" t="s">
        <v>13</v>
      </c>
      <c r="C98" s="76"/>
      <c r="D98" s="76"/>
      <c r="E98" s="7">
        <f>D98-C98</f>
        <v>0</v>
      </c>
    </row>
    <row r="99" spans="2:10" x14ac:dyDescent="0.3">
      <c r="B99" s="5" t="s">
        <v>14</v>
      </c>
      <c r="C99" s="76"/>
      <c r="D99" s="76"/>
      <c r="E99" s="7">
        <f>D99-C99</f>
        <v>0</v>
      </c>
    </row>
    <row r="100" spans="2:10" x14ac:dyDescent="0.3">
      <c r="B100" s="5" t="s">
        <v>41</v>
      </c>
      <c r="C100" s="76"/>
      <c r="D100" s="33" t="e">
        <f>F94</f>
        <v>#DIV/0!</v>
      </c>
      <c r="E100" s="33" t="e">
        <f>D100-C100</f>
        <v>#DIV/0!</v>
      </c>
    </row>
    <row r="101" spans="2:10" x14ac:dyDescent="0.3">
      <c r="B101" s="5" t="s">
        <v>43</v>
      </c>
      <c r="C101" s="76"/>
      <c r="D101" s="76"/>
      <c r="E101" s="7">
        <f>D101-C101</f>
        <v>0</v>
      </c>
    </row>
    <row r="102" spans="2:10" x14ac:dyDescent="0.3">
      <c r="B102" s="25" t="s">
        <v>12</v>
      </c>
      <c r="C102" s="34">
        <f>(C100*C98)+(C101*C99)</f>
        <v>0</v>
      </c>
      <c r="D102" s="34" t="e">
        <f>(D100*D98)+(D101*D99)</f>
        <v>#DIV/0!</v>
      </c>
      <c r="E102" s="50" t="e">
        <f>D102-C102</f>
        <v>#DIV/0!</v>
      </c>
    </row>
    <row r="105" spans="2:10" ht="15.6" x14ac:dyDescent="0.3">
      <c r="B105" s="277" t="s">
        <v>44</v>
      </c>
      <c r="C105" s="277"/>
      <c r="D105" s="277"/>
      <c r="E105" s="1" t="s">
        <v>15</v>
      </c>
      <c r="G105" s="277" t="s">
        <v>44</v>
      </c>
      <c r="H105" s="277"/>
      <c r="I105" s="277"/>
      <c r="J105" s="1" t="s">
        <v>15</v>
      </c>
    </row>
    <row r="106" spans="2:10" x14ac:dyDescent="0.3">
      <c r="B106" s="3" t="s">
        <v>10</v>
      </c>
      <c r="C106" s="4" t="s">
        <v>16</v>
      </c>
      <c r="D106" s="4" t="s">
        <v>61</v>
      </c>
      <c r="E106" s="4" t="s">
        <v>18</v>
      </c>
      <c r="G106" s="3" t="s">
        <v>10</v>
      </c>
      <c r="H106" s="4" t="s">
        <v>16</v>
      </c>
      <c r="I106" s="4" t="s">
        <v>68</v>
      </c>
      <c r="J106" s="4" t="s">
        <v>18</v>
      </c>
    </row>
    <row r="107" spans="2:10" x14ac:dyDescent="0.3">
      <c r="B107" s="23" t="s">
        <v>76</v>
      </c>
      <c r="C107" s="278"/>
      <c r="D107" s="279"/>
      <c r="E107" s="280"/>
      <c r="G107" s="23" t="s">
        <v>76</v>
      </c>
      <c r="H107" s="278"/>
      <c r="I107" s="279"/>
      <c r="J107" s="280"/>
    </row>
    <row r="108" spans="2:10" x14ac:dyDescent="0.3">
      <c r="B108" s="10" t="s">
        <v>45</v>
      </c>
      <c r="C108" s="11">
        <f>SUM(C109:C110)</f>
        <v>0</v>
      </c>
      <c r="D108" s="11">
        <f>SUM(D109:D110)</f>
        <v>0</v>
      </c>
      <c r="E108" s="12">
        <f t="shared" ref="E108:E120" si="7">D108-C108</f>
        <v>0</v>
      </c>
      <c r="G108" s="10" t="s">
        <v>45</v>
      </c>
      <c r="H108" s="11">
        <f>SUM(H109:H110)</f>
        <v>0</v>
      </c>
      <c r="I108" s="11">
        <f>SUM(I109:I110)</f>
        <v>0</v>
      </c>
      <c r="J108" s="12">
        <f t="shared" ref="J108:J120" si="8">I108-H108</f>
        <v>0</v>
      </c>
    </row>
    <row r="109" spans="2:10" x14ac:dyDescent="0.3">
      <c r="B109" s="24" t="s">
        <v>46</v>
      </c>
      <c r="C109" s="72"/>
      <c r="D109" s="72"/>
      <c r="E109" s="7">
        <f t="shared" si="7"/>
        <v>0</v>
      </c>
      <c r="G109" s="24" t="s">
        <v>46</v>
      </c>
      <c r="H109" s="72"/>
      <c r="I109" s="72"/>
      <c r="J109" s="7">
        <f t="shared" si="8"/>
        <v>0</v>
      </c>
    </row>
    <row r="110" spans="2:10" x14ac:dyDescent="0.3">
      <c r="B110" s="24" t="s">
        <v>47</v>
      </c>
      <c r="C110" s="72"/>
      <c r="D110" s="72"/>
      <c r="E110" s="7">
        <f t="shared" si="7"/>
        <v>0</v>
      </c>
      <c r="G110" s="24" t="s">
        <v>47</v>
      </c>
      <c r="H110" s="72"/>
      <c r="I110" s="72"/>
      <c r="J110" s="7">
        <f t="shared" si="8"/>
        <v>0</v>
      </c>
    </row>
    <row r="111" spans="2:10" x14ac:dyDescent="0.3">
      <c r="B111" s="10" t="s">
        <v>2</v>
      </c>
      <c r="C111" s="11">
        <f>SUM(C112:C113)</f>
        <v>0</v>
      </c>
      <c r="D111" s="35">
        <f>SUM(D112:D113)</f>
        <v>0</v>
      </c>
      <c r="E111" s="36">
        <f t="shared" si="7"/>
        <v>0</v>
      </c>
      <c r="G111" s="10" t="s">
        <v>2</v>
      </c>
      <c r="H111" s="11">
        <f>SUM(H112:H113)</f>
        <v>0</v>
      </c>
      <c r="I111" s="35">
        <f>SUM(I112:I113)</f>
        <v>0</v>
      </c>
      <c r="J111" s="36">
        <f t="shared" si="8"/>
        <v>0</v>
      </c>
    </row>
    <row r="112" spans="2:10" x14ac:dyDescent="0.3">
      <c r="B112" s="24" t="s">
        <v>38</v>
      </c>
      <c r="C112" s="72"/>
      <c r="D112" s="72"/>
      <c r="E112" s="37">
        <f t="shared" si="7"/>
        <v>0</v>
      </c>
      <c r="G112" s="24" t="s">
        <v>38</v>
      </c>
      <c r="H112" s="72"/>
      <c r="I112" s="72"/>
      <c r="J112" s="37">
        <f t="shared" si="8"/>
        <v>0</v>
      </c>
    </row>
    <row r="113" spans="2:10" x14ac:dyDescent="0.3">
      <c r="B113" s="24" t="s">
        <v>48</v>
      </c>
      <c r="C113" s="72"/>
      <c r="D113" s="72"/>
      <c r="E113" s="37">
        <f t="shared" si="7"/>
        <v>0</v>
      </c>
      <c r="G113" s="24" t="s">
        <v>48</v>
      </c>
      <c r="H113" s="72"/>
      <c r="I113" s="72"/>
      <c r="J113" s="37">
        <f t="shared" si="8"/>
        <v>0</v>
      </c>
    </row>
    <row r="114" spans="2:10" x14ac:dyDescent="0.3">
      <c r="B114" s="10" t="s">
        <v>49</v>
      </c>
      <c r="C114" s="11">
        <f>SUM(C115:C116)</f>
        <v>0</v>
      </c>
      <c r="D114" s="35">
        <f>SUM(D115:D116)</f>
        <v>0</v>
      </c>
      <c r="E114" s="36">
        <f t="shared" si="7"/>
        <v>0</v>
      </c>
      <c r="G114" s="10" t="s">
        <v>49</v>
      </c>
      <c r="H114" s="11">
        <f>SUM(H115:H116)</f>
        <v>0</v>
      </c>
      <c r="I114" s="35">
        <f>SUM(I115:I116)</f>
        <v>0</v>
      </c>
      <c r="J114" s="36">
        <f t="shared" si="8"/>
        <v>0</v>
      </c>
    </row>
    <row r="115" spans="2:10" x14ac:dyDescent="0.3">
      <c r="B115" s="24" t="s">
        <v>50</v>
      </c>
      <c r="C115" s="72"/>
      <c r="D115" s="72"/>
      <c r="E115" s="37">
        <f t="shared" si="7"/>
        <v>0</v>
      </c>
      <c r="G115" s="24" t="s">
        <v>50</v>
      </c>
      <c r="H115" s="72"/>
      <c r="I115" s="72"/>
      <c r="J115" s="37">
        <f t="shared" si="8"/>
        <v>0</v>
      </c>
    </row>
    <row r="116" spans="2:10" x14ac:dyDescent="0.3">
      <c r="B116" s="24" t="s">
        <v>51</v>
      </c>
      <c r="C116" s="72"/>
      <c r="D116" s="72"/>
      <c r="E116" s="37">
        <f t="shared" si="7"/>
        <v>0</v>
      </c>
      <c r="G116" s="24" t="s">
        <v>51</v>
      </c>
      <c r="H116" s="72"/>
      <c r="I116" s="72"/>
      <c r="J116" s="37">
        <f t="shared" si="8"/>
        <v>0</v>
      </c>
    </row>
    <row r="117" spans="2:10" x14ac:dyDescent="0.3">
      <c r="B117" s="24" t="s">
        <v>52</v>
      </c>
      <c r="C117" s="72"/>
      <c r="D117" s="72"/>
      <c r="E117" s="37">
        <f t="shared" si="7"/>
        <v>0</v>
      </c>
      <c r="G117" s="24" t="s">
        <v>52</v>
      </c>
      <c r="H117" s="72"/>
      <c r="I117" s="72"/>
      <c r="J117" s="37">
        <f t="shared" si="8"/>
        <v>0</v>
      </c>
    </row>
    <row r="118" spans="2:10" x14ac:dyDescent="0.3">
      <c r="B118" s="10" t="s">
        <v>53</v>
      </c>
      <c r="C118" s="11">
        <f>C4/12</f>
        <v>0</v>
      </c>
      <c r="D118" s="35">
        <f>D4/12</f>
        <v>0</v>
      </c>
      <c r="E118" s="36">
        <f t="shared" si="7"/>
        <v>0</v>
      </c>
      <c r="G118" s="10" t="s">
        <v>53</v>
      </c>
      <c r="H118" s="11">
        <f>H4/12</f>
        <v>0</v>
      </c>
      <c r="I118" s="35">
        <f>I4/12</f>
        <v>0</v>
      </c>
      <c r="J118" s="36">
        <f t="shared" si="8"/>
        <v>0</v>
      </c>
    </row>
    <row r="119" spans="2:10" x14ac:dyDescent="0.3">
      <c r="B119" s="10" t="s">
        <v>54</v>
      </c>
      <c r="C119" s="11">
        <f>(C110-C113-C116)/2</f>
        <v>0</v>
      </c>
      <c r="D119" s="35">
        <f>(D110-D113-D116)/2</f>
        <v>0</v>
      </c>
      <c r="E119" s="36">
        <f t="shared" si="7"/>
        <v>0</v>
      </c>
      <c r="G119" s="10" t="s">
        <v>54</v>
      </c>
      <c r="H119" s="11">
        <f>(H110-H113-H116)/2</f>
        <v>0</v>
      </c>
      <c r="I119" s="35">
        <f>(I110-I113-I116)/2</f>
        <v>0</v>
      </c>
      <c r="J119" s="36">
        <f t="shared" si="8"/>
        <v>0</v>
      </c>
    </row>
    <row r="120" spans="2:10" x14ac:dyDescent="0.3">
      <c r="B120" s="10" t="s">
        <v>55</v>
      </c>
      <c r="C120" s="11">
        <f>C109-C112-C115+C118+C119</f>
        <v>0</v>
      </c>
      <c r="D120" s="35">
        <f>D109-D112-D115+D118+D119</f>
        <v>0</v>
      </c>
      <c r="E120" s="36">
        <f t="shared" si="7"/>
        <v>0</v>
      </c>
      <c r="G120" s="10" t="s">
        <v>55</v>
      </c>
      <c r="H120" s="11">
        <f>H109-H112-H115+H118+H119</f>
        <v>0</v>
      </c>
      <c r="I120" s="35">
        <f>I109-I112-I115+I118+I119</f>
        <v>0</v>
      </c>
      <c r="J120" s="36">
        <f t="shared" si="8"/>
        <v>0</v>
      </c>
    </row>
    <row r="123" spans="2:10" ht="15.6" x14ac:dyDescent="0.3">
      <c r="B123" s="277" t="s">
        <v>1</v>
      </c>
      <c r="C123" s="277"/>
      <c r="D123" s="277"/>
      <c r="E123" s="1" t="s">
        <v>15</v>
      </c>
      <c r="G123" s="277" t="s">
        <v>1</v>
      </c>
      <c r="H123" s="277"/>
      <c r="I123" s="277"/>
      <c r="J123" s="1" t="s">
        <v>15</v>
      </c>
    </row>
    <row r="124" spans="2:10" x14ac:dyDescent="0.3">
      <c r="B124" s="3" t="s">
        <v>10</v>
      </c>
      <c r="C124" s="4" t="s">
        <v>16</v>
      </c>
      <c r="D124" s="4" t="s">
        <v>61</v>
      </c>
      <c r="E124" s="4" t="s">
        <v>18</v>
      </c>
      <c r="G124" s="3" t="s">
        <v>10</v>
      </c>
      <c r="H124" s="4" t="s">
        <v>16</v>
      </c>
      <c r="I124" s="4" t="s">
        <v>68</v>
      </c>
      <c r="J124" s="4" t="s">
        <v>18</v>
      </c>
    </row>
    <row r="125" spans="2:10" x14ac:dyDescent="0.3">
      <c r="B125" s="23" t="s">
        <v>76</v>
      </c>
      <c r="C125" s="278"/>
      <c r="D125" s="279"/>
      <c r="E125" s="280"/>
      <c r="G125" s="23" t="s">
        <v>76</v>
      </c>
      <c r="H125" s="278"/>
      <c r="I125" s="279"/>
      <c r="J125" s="280"/>
    </row>
    <row r="126" spans="2:10" x14ac:dyDescent="0.3">
      <c r="B126" s="26" t="s">
        <v>56</v>
      </c>
      <c r="C126" s="8">
        <f>C120*C102</f>
        <v>0</v>
      </c>
      <c r="D126" s="8" t="e">
        <f>D120*D102</f>
        <v>#DIV/0!</v>
      </c>
      <c r="E126" s="37" t="e">
        <f>D126-C126</f>
        <v>#DIV/0!</v>
      </c>
      <c r="G126" s="26" t="s">
        <v>56</v>
      </c>
      <c r="H126" s="8">
        <f>H120*C102</f>
        <v>0</v>
      </c>
      <c r="I126" s="8" t="e">
        <f>I120*D102</f>
        <v>#DIV/0!</v>
      </c>
      <c r="J126" s="37" t="e">
        <f>I126-H126</f>
        <v>#DIV/0!</v>
      </c>
    </row>
    <row r="129" spans="1:5" ht="15.6" x14ac:dyDescent="0.3">
      <c r="B129" s="275" t="s">
        <v>19</v>
      </c>
      <c r="C129" s="275"/>
      <c r="D129" s="275"/>
      <c r="E129" s="38" t="s">
        <v>15</v>
      </c>
    </row>
    <row r="130" spans="1:5" x14ac:dyDescent="0.25">
      <c r="A130" s="2" t="s">
        <v>75</v>
      </c>
      <c r="B130" s="39" t="s">
        <v>10</v>
      </c>
      <c r="C130" s="52" t="s">
        <v>16</v>
      </c>
      <c r="D130" s="51" t="s">
        <v>17</v>
      </c>
      <c r="E130" s="52" t="s">
        <v>18</v>
      </c>
    </row>
    <row r="131" spans="1:5" x14ac:dyDescent="0.25">
      <c r="B131" s="44" t="s">
        <v>76</v>
      </c>
      <c r="C131" s="276"/>
      <c r="D131" s="276"/>
      <c r="E131" s="276"/>
    </row>
    <row r="132" spans="1:5" x14ac:dyDescent="0.25">
      <c r="A132" s="2">
        <v>1</v>
      </c>
      <c r="B132" s="5"/>
      <c r="C132" s="71"/>
      <c r="D132" s="71"/>
      <c r="E132" s="49">
        <f>D132-C132</f>
        <v>0</v>
      </c>
    </row>
    <row r="133" spans="1:5" x14ac:dyDescent="0.25">
      <c r="A133" s="2">
        <v>2</v>
      </c>
      <c r="B133" s="46"/>
      <c r="C133" s="71"/>
      <c r="D133" s="71"/>
      <c r="E133" s="49">
        <f>D133-C133</f>
        <v>0</v>
      </c>
    </row>
    <row r="134" spans="1:5" x14ac:dyDescent="0.25">
      <c r="A134" s="2">
        <v>3</v>
      </c>
      <c r="B134" s="46"/>
      <c r="C134" s="71"/>
      <c r="D134" s="71"/>
      <c r="E134" s="49">
        <f>D134-C134</f>
        <v>0</v>
      </c>
    </row>
    <row r="135" spans="1:5" x14ac:dyDescent="0.25">
      <c r="B135" s="42" t="s">
        <v>70</v>
      </c>
      <c r="C135" s="43">
        <f>SUM(C132:C134)</f>
        <v>0</v>
      </c>
      <c r="D135" s="43">
        <f>SUM(D132:D134)</f>
        <v>0</v>
      </c>
      <c r="E135" s="48">
        <f>D135-C135</f>
        <v>0</v>
      </c>
    </row>
    <row r="139" spans="1:5" ht="15.6" x14ac:dyDescent="0.3">
      <c r="B139" s="38" t="s">
        <v>74</v>
      </c>
      <c r="C139" s="38" t="s">
        <v>15</v>
      </c>
    </row>
    <row r="140" spans="1:5" x14ac:dyDescent="0.25">
      <c r="A140" s="2" t="s">
        <v>75</v>
      </c>
      <c r="B140" s="39" t="s">
        <v>10</v>
      </c>
      <c r="C140" s="68" t="s">
        <v>17</v>
      </c>
    </row>
    <row r="141" spans="1:5" x14ac:dyDescent="0.25">
      <c r="B141" s="44" t="s">
        <v>76</v>
      </c>
      <c r="C141" s="77"/>
    </row>
    <row r="142" spans="1:5" x14ac:dyDescent="0.25">
      <c r="A142" s="2">
        <v>1</v>
      </c>
      <c r="B142" s="5"/>
      <c r="C142" s="71"/>
    </row>
    <row r="143" spans="1:5" x14ac:dyDescent="0.25">
      <c r="A143" s="2">
        <v>2</v>
      </c>
      <c r="B143" s="46"/>
      <c r="C143" s="71"/>
    </row>
    <row r="144" spans="1:5" x14ac:dyDescent="0.25">
      <c r="A144" s="2">
        <v>3</v>
      </c>
      <c r="B144" s="46"/>
      <c r="C144" s="71"/>
    </row>
    <row r="145" spans="1:5" x14ac:dyDescent="0.25">
      <c r="B145" s="42" t="s">
        <v>70</v>
      </c>
      <c r="C145" s="43">
        <f>SUM(C142:C144)</f>
        <v>0</v>
      </c>
    </row>
    <row r="147" spans="1:5" ht="31.2" x14ac:dyDescent="0.3">
      <c r="B147" s="78" t="s">
        <v>80</v>
      </c>
      <c r="C147" s="38" t="s">
        <v>81</v>
      </c>
      <c r="D147" s="15"/>
      <c r="E147" s="15"/>
    </row>
    <row r="148" spans="1:5" x14ac:dyDescent="0.25">
      <c r="A148" s="2" t="s">
        <v>75</v>
      </c>
      <c r="B148" s="39" t="s">
        <v>10</v>
      </c>
      <c r="C148" s="68" t="s">
        <v>17</v>
      </c>
      <c r="D148" s="15"/>
      <c r="E148" s="15"/>
    </row>
    <row r="149" spans="1:5" x14ac:dyDescent="0.25">
      <c r="B149" s="44" t="s">
        <v>76</v>
      </c>
      <c r="C149" s="77"/>
      <c r="D149" s="15"/>
      <c r="E149" s="15"/>
    </row>
    <row r="150" spans="1:5" ht="27.6" x14ac:dyDescent="0.25">
      <c r="A150" s="2">
        <v>1</v>
      </c>
      <c r="B150" s="31" t="s">
        <v>80</v>
      </c>
      <c r="C150" s="71"/>
      <c r="D150" s="15"/>
      <c r="E150" s="15"/>
    </row>
    <row r="151" spans="1:5" x14ac:dyDescent="0.25">
      <c r="A151" s="15"/>
      <c r="B151" s="15"/>
      <c r="C151" s="15"/>
      <c r="D151" s="15"/>
      <c r="E151" s="15"/>
    </row>
    <row r="152" spans="1:5" ht="15.6" x14ac:dyDescent="0.3">
      <c r="B152" s="78" t="s">
        <v>78</v>
      </c>
      <c r="C152" s="38" t="s">
        <v>77</v>
      </c>
      <c r="D152" s="15"/>
      <c r="E152" s="15"/>
    </row>
    <row r="153" spans="1:5" x14ac:dyDescent="0.25">
      <c r="A153" s="2" t="s">
        <v>75</v>
      </c>
      <c r="B153" s="39" t="s">
        <v>10</v>
      </c>
      <c r="C153" s="68" t="s">
        <v>17</v>
      </c>
      <c r="D153" s="15"/>
      <c r="E153" s="15"/>
    </row>
    <row r="154" spans="1:5" x14ac:dyDescent="0.25">
      <c r="B154" s="44" t="s">
        <v>76</v>
      </c>
      <c r="C154" s="77"/>
      <c r="D154" s="15"/>
      <c r="E154" s="15"/>
    </row>
    <row r="155" spans="1:5" ht="27.6" x14ac:dyDescent="0.25">
      <c r="A155" s="2">
        <v>1</v>
      </c>
      <c r="B155" s="79" t="s">
        <v>79</v>
      </c>
      <c r="C155" s="71"/>
      <c r="D155" s="15"/>
      <c r="E155" s="15"/>
    </row>
    <row r="156" spans="1:5" x14ac:dyDescent="0.25">
      <c r="A156" s="15"/>
      <c r="B156" s="15"/>
      <c r="C156" s="15"/>
      <c r="D156" s="15"/>
      <c r="E156" s="15"/>
    </row>
    <row r="157" spans="1:5" x14ac:dyDescent="0.25">
      <c r="A157" s="15"/>
      <c r="B157" s="15"/>
      <c r="C157" s="15"/>
      <c r="D157" s="15"/>
      <c r="E157" s="15"/>
    </row>
    <row r="158" spans="1:5" ht="15.6" x14ac:dyDescent="0.3">
      <c r="A158" s="15"/>
      <c r="B158" s="78" t="s">
        <v>82</v>
      </c>
      <c r="C158" s="38"/>
      <c r="D158" s="15"/>
      <c r="E158" s="15"/>
    </row>
    <row r="159" spans="1:5" x14ac:dyDescent="0.25">
      <c r="A159" s="15"/>
      <c r="B159" s="39" t="s">
        <v>10</v>
      </c>
      <c r="C159" s="68" t="s">
        <v>17</v>
      </c>
      <c r="D159" s="15"/>
      <c r="E159" s="15"/>
    </row>
    <row r="160" spans="1:5" x14ac:dyDescent="0.25">
      <c r="A160" s="15"/>
      <c r="B160" s="44" t="s">
        <v>76</v>
      </c>
      <c r="C160" s="77"/>
      <c r="D160" s="15"/>
      <c r="E160" s="15"/>
    </row>
    <row r="161" spans="1:5" x14ac:dyDescent="0.25">
      <c r="A161" s="15">
        <v>1</v>
      </c>
      <c r="B161" s="79" t="s">
        <v>83</v>
      </c>
      <c r="C161" s="71"/>
      <c r="D161" s="15"/>
      <c r="E161" s="15"/>
    </row>
    <row r="162" spans="1:5" x14ac:dyDescent="0.25">
      <c r="A162" s="15"/>
      <c r="B162" s="40" t="s">
        <v>84</v>
      </c>
      <c r="C162" s="70"/>
      <c r="D162" s="15"/>
      <c r="E162" s="15"/>
    </row>
    <row r="163" spans="1:5" x14ac:dyDescent="0.25">
      <c r="A163" s="15"/>
      <c r="B163" s="40" t="s">
        <v>85</v>
      </c>
      <c r="C163" s="70"/>
      <c r="D163" s="15"/>
      <c r="E163" s="15"/>
    </row>
    <row r="164" spans="1:5" x14ac:dyDescent="0.25">
      <c r="A164" s="15"/>
      <c r="B164" s="15"/>
      <c r="C164" s="15"/>
      <c r="D164" s="15"/>
      <c r="E164" s="15"/>
    </row>
    <row r="165" spans="1:5" x14ac:dyDescent="0.25">
      <c r="A165" s="15"/>
      <c r="B165" s="15"/>
      <c r="C165" s="15"/>
      <c r="D165" s="15"/>
      <c r="E165" s="15"/>
    </row>
    <row r="166" spans="1:5" ht="15.6" x14ac:dyDescent="0.3">
      <c r="A166" s="15"/>
      <c r="B166" s="275" t="s">
        <v>86</v>
      </c>
      <c r="C166" s="275"/>
      <c r="D166" s="275"/>
      <c r="E166" s="38" t="s">
        <v>15</v>
      </c>
    </row>
    <row r="167" spans="1:5" x14ac:dyDescent="0.25">
      <c r="A167" s="15"/>
      <c r="B167" s="39" t="s">
        <v>10</v>
      </c>
      <c r="C167" s="69" t="s">
        <v>16</v>
      </c>
      <c r="D167" s="68" t="s">
        <v>17</v>
      </c>
      <c r="E167" s="69" t="s">
        <v>18</v>
      </c>
    </row>
    <row r="168" spans="1:5" x14ac:dyDescent="0.25">
      <c r="A168" s="15"/>
      <c r="B168" s="44" t="s">
        <v>76</v>
      </c>
      <c r="C168" s="276"/>
      <c r="D168" s="276"/>
      <c r="E168" s="276"/>
    </row>
    <row r="169" spans="1:5" x14ac:dyDescent="0.25">
      <c r="A169" s="15"/>
      <c r="B169" s="46"/>
      <c r="C169" s="71"/>
      <c r="D169" s="71"/>
      <c r="E169" s="49">
        <f t="shared" ref="E169:E171" si="9">D169-C169</f>
        <v>0</v>
      </c>
    </row>
    <row r="170" spans="1:5" x14ac:dyDescent="0.25">
      <c r="A170" s="15"/>
      <c r="B170" s="46"/>
      <c r="C170" s="71"/>
      <c r="D170" s="71"/>
      <c r="E170" s="49">
        <f t="shared" si="9"/>
        <v>0</v>
      </c>
    </row>
    <row r="171" spans="1:5" x14ac:dyDescent="0.25">
      <c r="A171" s="15"/>
      <c r="B171" s="42" t="s">
        <v>70</v>
      </c>
      <c r="C171" s="43">
        <f>SUM(C169:C170)</f>
        <v>0</v>
      </c>
      <c r="D171" s="43">
        <f>SUM(D169:D170)</f>
        <v>0</v>
      </c>
      <c r="E171" s="48">
        <f t="shared" si="9"/>
        <v>0</v>
      </c>
    </row>
  </sheetData>
  <mergeCells count="42">
    <mergeCell ref="G14:J14"/>
    <mergeCell ref="H107:J107"/>
    <mergeCell ref="G123:I123"/>
    <mergeCell ref="H125:J125"/>
    <mergeCell ref="G105:I105"/>
    <mergeCell ref="G85:I85"/>
    <mergeCell ref="H87:J87"/>
    <mergeCell ref="G1:I1"/>
    <mergeCell ref="H3:J3"/>
    <mergeCell ref="B68:D68"/>
    <mergeCell ref="C70:E70"/>
    <mergeCell ref="B123:D123"/>
    <mergeCell ref="B76:D76"/>
    <mergeCell ref="C78:E78"/>
    <mergeCell ref="B85:D85"/>
    <mergeCell ref="C87:E87"/>
    <mergeCell ref="B91:E91"/>
    <mergeCell ref="C71:C72"/>
    <mergeCell ref="B1:D1"/>
    <mergeCell ref="C3:E3"/>
    <mergeCell ref="B23:D23"/>
    <mergeCell ref="B29:D29"/>
    <mergeCell ref="C37:E37"/>
    <mergeCell ref="C43:E43"/>
    <mergeCell ref="C31:E31"/>
    <mergeCell ref="C25:E25"/>
    <mergeCell ref="B35:D35"/>
    <mergeCell ref="B14:E14"/>
    <mergeCell ref="B41:D41"/>
    <mergeCell ref="B166:D166"/>
    <mergeCell ref="C168:E168"/>
    <mergeCell ref="B129:D129"/>
    <mergeCell ref="C131:E131"/>
    <mergeCell ref="B47:D47"/>
    <mergeCell ref="B57:D57"/>
    <mergeCell ref="C59:E59"/>
    <mergeCell ref="C49:E49"/>
    <mergeCell ref="C125:E125"/>
    <mergeCell ref="C93:F93"/>
    <mergeCell ref="C97:E97"/>
    <mergeCell ref="C107:E107"/>
    <mergeCell ref="B105:D105"/>
  </mergeCells>
  <pageMargins left="0.7" right="0.7" top="0.75" bottom="0.75" header="0.3" footer="0.3"/>
  <pageSetup orientation="portrait" horizontalDpi="90" verticalDpi="9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2"/>
  <sheetViews>
    <sheetView tabSelected="1" zoomScale="90" zoomScaleNormal="90" workbookViewId="0">
      <selection activeCell="L9" sqref="L9"/>
    </sheetView>
  </sheetViews>
  <sheetFormatPr defaultColWidth="9.109375" defaultRowHeight="13.8" x14ac:dyDescent="0.25"/>
  <cols>
    <col min="1" max="1" width="9.109375" style="117"/>
    <col min="2" max="2" width="49.33203125" style="117" bestFit="1" customWidth="1"/>
    <col min="3" max="3" width="10.88671875" style="117" bestFit="1" customWidth="1"/>
    <col min="4" max="4" width="16.6640625" style="117" customWidth="1"/>
    <col min="5" max="6" width="14" style="117" bestFit="1" customWidth="1"/>
    <col min="7" max="7" width="49.33203125" style="117" hidden="1" customWidth="1"/>
    <col min="8" max="8" width="10.88671875" style="117" hidden="1" customWidth="1"/>
    <col min="9" max="9" width="15" style="117" hidden="1" customWidth="1"/>
    <col min="10" max="10" width="14" style="117" hidden="1" customWidth="1"/>
    <col min="11" max="16384" width="9.109375" style="117"/>
  </cols>
  <sheetData>
    <row r="2" spans="2:17" ht="15.6" x14ac:dyDescent="0.3">
      <c r="B2" s="289" t="s">
        <v>11</v>
      </c>
      <c r="C2" s="289"/>
      <c r="D2" s="261"/>
      <c r="E2" s="118" t="s">
        <v>15</v>
      </c>
      <c r="G2" s="289" t="s">
        <v>11</v>
      </c>
      <c r="H2" s="289"/>
      <c r="I2" s="289"/>
      <c r="J2" s="118" t="s">
        <v>15</v>
      </c>
    </row>
    <row r="3" spans="2:17" x14ac:dyDescent="0.25">
      <c r="B3" s="45" t="s">
        <v>10</v>
      </c>
      <c r="C3" s="115" t="s">
        <v>16</v>
      </c>
      <c r="D3" s="119" t="s">
        <v>350</v>
      </c>
      <c r="E3" s="115" t="s">
        <v>18</v>
      </c>
      <c r="G3" s="45" t="s">
        <v>10</v>
      </c>
      <c r="H3" s="115" t="s">
        <v>16</v>
      </c>
      <c r="I3" s="119" t="s">
        <v>68</v>
      </c>
      <c r="J3" s="115" t="s">
        <v>18</v>
      </c>
    </row>
    <row r="4" spans="2:17" x14ac:dyDescent="0.25">
      <c r="B4" s="45" t="s">
        <v>115</v>
      </c>
      <c r="C4" s="298"/>
      <c r="D4" s="298"/>
      <c r="E4" s="298"/>
      <c r="G4" s="45" t="s">
        <v>76</v>
      </c>
      <c r="H4" s="298"/>
      <c r="I4" s="298"/>
      <c r="J4" s="298"/>
    </row>
    <row r="5" spans="2:17" x14ac:dyDescent="0.25">
      <c r="B5" s="46" t="s">
        <v>0</v>
      </c>
      <c r="C5" s="272">
        <v>2623.45</v>
      </c>
      <c r="D5" s="272">
        <v>2782.51</v>
      </c>
      <c r="E5" s="272">
        <f t="shared" ref="E5:E11" si="0">D5-C5</f>
        <v>159.0600000000004</v>
      </c>
      <c r="G5" s="46" t="s">
        <v>0</v>
      </c>
      <c r="H5" s="41" t="e">
        <f>#REF!</f>
        <v>#REF!</v>
      </c>
      <c r="I5" s="41" t="e">
        <f>#REF!</f>
        <v>#REF!</v>
      </c>
      <c r="J5" s="49" t="e">
        <f>I5-H5</f>
        <v>#REF!</v>
      </c>
      <c r="Q5" s="124"/>
    </row>
    <row r="6" spans="2:17" x14ac:dyDescent="0.25">
      <c r="B6" s="46" t="s">
        <v>116</v>
      </c>
      <c r="C6" s="272">
        <v>317.39</v>
      </c>
      <c r="D6" s="272">
        <v>413.97440905052974</v>
      </c>
      <c r="E6" s="272">
        <f t="shared" si="0"/>
        <v>96.584409050529757</v>
      </c>
      <c r="G6" s="46" t="s">
        <v>1</v>
      </c>
      <c r="H6" s="41" t="e">
        <f>#REF!</f>
        <v>#REF!</v>
      </c>
      <c r="I6" s="41" t="e">
        <f>#REF!</f>
        <v>#REF!</v>
      </c>
      <c r="J6" s="49" t="e">
        <f t="shared" ref="J6:J10" si="1">I6-H6</f>
        <v>#REF!</v>
      </c>
      <c r="Q6" s="124"/>
    </row>
    <row r="7" spans="2:17" x14ac:dyDescent="0.25">
      <c r="B7" s="46" t="s">
        <v>117</v>
      </c>
      <c r="C7" s="272">
        <v>244.20999999999998</v>
      </c>
      <c r="D7" s="272">
        <v>327.69425031353137</v>
      </c>
      <c r="E7" s="272">
        <f t="shared" si="0"/>
        <v>83.48425031353139</v>
      </c>
      <c r="G7" s="46" t="s">
        <v>2</v>
      </c>
      <c r="H7" s="41" t="e">
        <f>#REF!</f>
        <v>#REF!</v>
      </c>
      <c r="I7" s="41" t="e">
        <f>#REF!</f>
        <v>#REF!</v>
      </c>
      <c r="J7" s="49" t="e">
        <f t="shared" si="1"/>
        <v>#REF!</v>
      </c>
      <c r="M7" s="124"/>
      <c r="Q7" s="124"/>
    </row>
    <row r="8" spans="2:17" x14ac:dyDescent="0.25">
      <c r="B8" s="46" t="s">
        <v>118</v>
      </c>
      <c r="C8" s="272">
        <v>57.57</v>
      </c>
      <c r="D8" s="272">
        <v>82.038990305292387</v>
      </c>
      <c r="E8" s="272">
        <f t="shared" si="0"/>
        <v>24.468990305292387</v>
      </c>
      <c r="G8" s="46" t="s">
        <v>3</v>
      </c>
      <c r="H8" s="41" t="e">
        <f>#REF!</f>
        <v>#REF!</v>
      </c>
      <c r="I8" s="41" t="e">
        <f>#REF!</f>
        <v>#REF!</v>
      </c>
      <c r="J8" s="49" t="e">
        <f t="shared" si="1"/>
        <v>#REF!</v>
      </c>
      <c r="P8" s="124"/>
      <c r="Q8" s="124"/>
    </row>
    <row r="9" spans="2:17" x14ac:dyDescent="0.25">
      <c r="B9" s="46" t="s">
        <v>119</v>
      </c>
      <c r="C9" s="272">
        <v>84.24</v>
      </c>
      <c r="D9" s="272">
        <v>177.22876614644431</v>
      </c>
      <c r="E9" s="272">
        <f t="shared" si="0"/>
        <v>92.98876614644432</v>
      </c>
      <c r="G9" s="46" t="s">
        <v>4</v>
      </c>
      <c r="H9" s="41" t="e">
        <f>#REF!</f>
        <v>#REF!</v>
      </c>
      <c r="I9" s="41" t="e">
        <f>#REF!</f>
        <v>#REF!</v>
      </c>
      <c r="J9" s="49" t="e">
        <f t="shared" si="1"/>
        <v>#REF!</v>
      </c>
      <c r="Q9" s="124"/>
    </row>
    <row r="10" spans="2:17" x14ac:dyDescent="0.25">
      <c r="B10" s="122" t="s">
        <v>19</v>
      </c>
      <c r="C10" s="272">
        <v>0</v>
      </c>
      <c r="D10" s="272">
        <v>25.14</v>
      </c>
      <c r="E10" s="272">
        <f t="shared" si="0"/>
        <v>25.14</v>
      </c>
      <c r="G10" s="122" t="s">
        <v>19</v>
      </c>
      <c r="H10" s="123">
        <f>C51</f>
        <v>0</v>
      </c>
      <c r="I10" s="123" t="e">
        <f>#REF!</f>
        <v>#REF!</v>
      </c>
      <c r="J10" s="49" t="e">
        <f t="shared" si="1"/>
        <v>#REF!</v>
      </c>
      <c r="K10" s="265"/>
    </row>
    <row r="11" spans="2:17" x14ac:dyDescent="0.25">
      <c r="B11" s="45" t="s">
        <v>5</v>
      </c>
      <c r="C11" s="273">
        <f>SUM(C5:C10)</f>
        <v>3326.8599999999997</v>
      </c>
      <c r="D11" s="273">
        <f>SUM(D5:D10)</f>
        <v>3808.5864158157979</v>
      </c>
      <c r="E11" s="273">
        <f t="shared" si="0"/>
        <v>481.72641581579819</v>
      </c>
      <c r="G11" s="45" t="s">
        <v>5</v>
      </c>
      <c r="H11" s="47" t="e">
        <f>SUM(H5:H10)</f>
        <v>#REF!</v>
      </c>
      <c r="I11" s="47" t="e">
        <f>SUM(I5:I10)</f>
        <v>#REF!</v>
      </c>
      <c r="J11" s="48" t="e">
        <f t="shared" ref="J11:J12" si="2">I11-H11</f>
        <v>#REF!</v>
      </c>
      <c r="K11" s="124"/>
      <c r="P11" s="124"/>
    </row>
    <row r="12" spans="2:17" x14ac:dyDescent="0.25">
      <c r="B12" s="46" t="s">
        <v>6</v>
      </c>
      <c r="C12" s="272">
        <v>171.69</v>
      </c>
      <c r="D12" s="272">
        <v>175.41185183299999</v>
      </c>
      <c r="E12" s="272">
        <f t="shared" ref="E12:E13" si="3">D12-C12</f>
        <v>3.7218518329999881</v>
      </c>
      <c r="G12" s="46" t="s">
        <v>6</v>
      </c>
      <c r="H12" s="41">
        <f>C56</f>
        <v>171.69</v>
      </c>
      <c r="I12" s="41" t="e">
        <f>#REF!</f>
        <v>#REF!</v>
      </c>
      <c r="J12" s="49" t="e">
        <f t="shared" si="2"/>
        <v>#REF!</v>
      </c>
      <c r="K12" s="124"/>
      <c r="P12" s="124"/>
    </row>
    <row r="13" spans="2:17" ht="27.6" x14ac:dyDescent="0.25">
      <c r="B13" s="79" t="s">
        <v>120</v>
      </c>
      <c r="C13" s="274">
        <v>6</v>
      </c>
      <c r="D13" s="274">
        <v>0.23818218700000002</v>
      </c>
      <c r="E13" s="272">
        <f t="shared" si="3"/>
        <v>-5.7618178130000004</v>
      </c>
      <c r="G13" s="46"/>
      <c r="H13" s="41"/>
      <c r="I13" s="125"/>
      <c r="J13" s="126"/>
      <c r="P13" s="124"/>
      <c r="Q13" s="124"/>
    </row>
    <row r="14" spans="2:17" x14ac:dyDescent="0.25">
      <c r="B14" s="45" t="s">
        <v>8</v>
      </c>
      <c r="C14" s="273">
        <f>C11-C12-C13</f>
        <v>3149.1699999999996</v>
      </c>
      <c r="D14" s="273">
        <f>D11-D12-D13</f>
        <v>3632.9363817957978</v>
      </c>
      <c r="E14" s="273">
        <f>E11-E12-E13</f>
        <v>483.76638179579822</v>
      </c>
      <c r="G14" s="45"/>
      <c r="H14" s="47"/>
      <c r="I14" s="47"/>
      <c r="J14" s="48"/>
      <c r="K14" s="266"/>
    </row>
    <row r="15" spans="2:17" x14ac:dyDescent="0.25">
      <c r="B15" s="293"/>
      <c r="C15" s="293"/>
      <c r="D15" s="293"/>
      <c r="E15" s="293"/>
      <c r="F15" s="124"/>
      <c r="G15" s="293"/>
      <c r="H15" s="293"/>
      <c r="I15" s="293"/>
      <c r="J15" s="293"/>
      <c r="K15" s="124"/>
      <c r="L15" s="124"/>
    </row>
    <row r="16" spans="2:17" x14ac:dyDescent="0.25">
      <c r="B16" s="53"/>
      <c r="C16" s="128"/>
      <c r="D16" s="129"/>
      <c r="E16" s="129"/>
      <c r="F16" s="127"/>
      <c r="G16" s="53"/>
      <c r="H16" s="128"/>
      <c r="I16" s="129"/>
      <c r="J16" s="129"/>
    </row>
    <row r="18" spans="2:5" ht="15.6" x14ac:dyDescent="0.3">
      <c r="B18" s="289" t="s">
        <v>123</v>
      </c>
      <c r="C18" s="289"/>
      <c r="D18" s="261"/>
      <c r="E18" s="118" t="s">
        <v>15</v>
      </c>
    </row>
    <row r="19" spans="2:5" x14ac:dyDescent="0.25">
      <c r="B19" s="45" t="s">
        <v>10</v>
      </c>
      <c r="C19" s="83" t="s">
        <v>16</v>
      </c>
      <c r="D19" s="119" t="s">
        <v>355</v>
      </c>
      <c r="E19" s="83" t="s">
        <v>18</v>
      </c>
    </row>
    <row r="20" spans="2:5" x14ac:dyDescent="0.25">
      <c r="B20" s="45" t="s">
        <v>115</v>
      </c>
      <c r="C20" s="299"/>
      <c r="D20" s="300"/>
      <c r="E20" s="301"/>
    </row>
    <row r="21" spans="2:5" x14ac:dyDescent="0.25">
      <c r="B21" s="45" t="s">
        <v>30</v>
      </c>
      <c r="C21" s="132">
        <f>SUM(C22:C24)</f>
        <v>2623.45</v>
      </c>
      <c r="D21" s="132">
        <f>SUM(D22:D24)</f>
        <v>2782.51</v>
      </c>
      <c r="E21" s="83">
        <f>D21-C21</f>
        <v>159.0600000000004</v>
      </c>
    </row>
    <row r="22" spans="2:5" x14ac:dyDescent="0.25">
      <c r="B22" s="137" t="s">
        <v>31</v>
      </c>
      <c r="C22" s="135">
        <v>2360.89</v>
      </c>
      <c r="D22" s="135">
        <v>2495.65</v>
      </c>
      <c r="E22" s="80">
        <f>D22-C22</f>
        <v>134.76000000000022</v>
      </c>
    </row>
    <row r="23" spans="2:5" x14ac:dyDescent="0.25">
      <c r="B23" s="137" t="s">
        <v>32</v>
      </c>
      <c r="C23" s="135">
        <v>135.41</v>
      </c>
      <c r="D23" s="135">
        <v>153.13000000000002</v>
      </c>
      <c r="E23" s="80">
        <f>D23-C23</f>
        <v>17.720000000000027</v>
      </c>
    </row>
    <row r="24" spans="2:5" x14ac:dyDescent="0.25">
      <c r="B24" s="137" t="s">
        <v>33</v>
      </c>
      <c r="C24" s="135">
        <v>127.15</v>
      </c>
      <c r="D24" s="135">
        <v>133.73000000000002</v>
      </c>
      <c r="E24" s="80">
        <f>D24-C24</f>
        <v>6.5800000000000125</v>
      </c>
    </row>
    <row r="26" spans="2:5" ht="15.6" x14ac:dyDescent="0.3">
      <c r="B26" s="289" t="s">
        <v>223</v>
      </c>
      <c r="C26" s="289"/>
      <c r="D26" s="261"/>
      <c r="E26" s="118" t="s">
        <v>15</v>
      </c>
    </row>
    <row r="27" spans="2:5" x14ac:dyDescent="0.25">
      <c r="B27" s="45" t="s">
        <v>10</v>
      </c>
      <c r="C27" s="120" t="s">
        <v>16</v>
      </c>
      <c r="D27" s="119" t="s">
        <v>353</v>
      </c>
      <c r="E27" s="120" t="s">
        <v>18</v>
      </c>
    </row>
    <row r="28" spans="2:5" x14ac:dyDescent="0.25">
      <c r="B28" s="46" t="s">
        <v>115</v>
      </c>
      <c r="C28" s="290"/>
      <c r="D28" s="291"/>
      <c r="E28" s="292"/>
    </row>
    <row r="29" spans="2:5" x14ac:dyDescent="0.25">
      <c r="B29" s="46" t="s">
        <v>36</v>
      </c>
      <c r="C29" s="80">
        <v>317.39</v>
      </c>
      <c r="D29" s="80">
        <v>413.97440905052974</v>
      </c>
      <c r="E29" s="80">
        <f>D29-C29</f>
        <v>96.584409050529757</v>
      </c>
    </row>
    <row r="31" spans="2:5" ht="15.6" x14ac:dyDescent="0.3">
      <c r="B31" s="289" t="s">
        <v>224</v>
      </c>
      <c r="C31" s="289"/>
      <c r="D31" s="261"/>
      <c r="E31" s="118" t="s">
        <v>15</v>
      </c>
    </row>
    <row r="32" spans="2:5" x14ac:dyDescent="0.25">
      <c r="B32" s="45" t="s">
        <v>10</v>
      </c>
      <c r="C32" s="120" t="s">
        <v>16</v>
      </c>
      <c r="D32" s="119" t="s">
        <v>355</v>
      </c>
      <c r="E32" s="120" t="s">
        <v>18</v>
      </c>
    </row>
    <row r="33" spans="2:5" x14ac:dyDescent="0.25">
      <c r="B33" s="46" t="s">
        <v>115</v>
      </c>
      <c r="C33" s="290"/>
      <c r="D33" s="291"/>
      <c r="E33" s="292"/>
    </row>
    <row r="34" spans="2:5" x14ac:dyDescent="0.25">
      <c r="B34" s="46" t="s">
        <v>117</v>
      </c>
      <c r="C34" s="80">
        <v>244.20999999999998</v>
      </c>
      <c r="D34" s="80">
        <v>327.69425031353137</v>
      </c>
      <c r="E34" s="80">
        <f>D34-C34</f>
        <v>83.48425031353139</v>
      </c>
    </row>
    <row r="36" spans="2:5" ht="15.6" x14ac:dyDescent="0.3">
      <c r="B36" s="289" t="s">
        <v>225</v>
      </c>
      <c r="C36" s="289"/>
      <c r="D36" s="268"/>
      <c r="E36" s="118" t="s">
        <v>15</v>
      </c>
    </row>
    <row r="37" spans="2:5" x14ac:dyDescent="0.25">
      <c r="B37" s="45" t="s">
        <v>10</v>
      </c>
      <c r="C37" s="269" t="s">
        <v>16</v>
      </c>
      <c r="D37" s="119" t="s">
        <v>355</v>
      </c>
      <c r="E37" s="269" t="s">
        <v>18</v>
      </c>
    </row>
    <row r="38" spans="2:5" x14ac:dyDescent="0.25">
      <c r="B38" s="46" t="s">
        <v>115</v>
      </c>
      <c r="C38" s="290"/>
      <c r="D38" s="291"/>
      <c r="E38" s="292"/>
    </row>
    <row r="39" spans="2:5" x14ac:dyDescent="0.25">
      <c r="B39" s="46" t="s">
        <v>118</v>
      </c>
      <c r="C39" s="80">
        <v>57.57</v>
      </c>
      <c r="D39" s="80">
        <v>82.038990305292387</v>
      </c>
      <c r="E39" s="80">
        <f>D39-C39</f>
        <v>24.468990305292387</v>
      </c>
    </row>
    <row r="41" spans="2:5" ht="15.6" x14ac:dyDescent="0.3">
      <c r="B41" s="289" t="s">
        <v>226</v>
      </c>
      <c r="C41" s="289"/>
      <c r="D41" s="268"/>
      <c r="E41" s="118" t="s">
        <v>15</v>
      </c>
    </row>
    <row r="42" spans="2:5" x14ac:dyDescent="0.25">
      <c r="B42" s="45" t="s">
        <v>10</v>
      </c>
      <c r="C42" s="269" t="s">
        <v>16</v>
      </c>
      <c r="D42" s="119" t="s">
        <v>355</v>
      </c>
      <c r="E42" s="269" t="s">
        <v>18</v>
      </c>
    </row>
    <row r="43" spans="2:5" x14ac:dyDescent="0.25">
      <c r="B43" s="46" t="s">
        <v>115</v>
      </c>
      <c r="C43" s="290"/>
      <c r="D43" s="291"/>
      <c r="E43" s="292"/>
    </row>
    <row r="44" spans="2:5" x14ac:dyDescent="0.25">
      <c r="B44" s="46" t="s">
        <v>119</v>
      </c>
      <c r="C44" s="80">
        <v>84.24</v>
      </c>
      <c r="D44" s="80">
        <v>177.22876614644431</v>
      </c>
      <c r="E44" s="80">
        <f>D44-C44</f>
        <v>92.98876614644432</v>
      </c>
    </row>
    <row r="46" spans="2:5" ht="15.6" x14ac:dyDescent="0.3">
      <c r="B46" s="118" t="s">
        <v>227</v>
      </c>
      <c r="C46" s="118"/>
      <c r="D46" s="268"/>
      <c r="E46" s="118" t="s">
        <v>15</v>
      </c>
    </row>
    <row r="47" spans="2:5" x14ac:dyDescent="0.25">
      <c r="B47" s="45" t="s">
        <v>10</v>
      </c>
      <c r="C47" s="115" t="s">
        <v>16</v>
      </c>
      <c r="D47" s="119" t="s">
        <v>355</v>
      </c>
      <c r="E47" s="115" t="s">
        <v>18</v>
      </c>
    </row>
    <row r="48" spans="2:5" x14ac:dyDescent="0.25">
      <c r="B48" s="46" t="s">
        <v>115</v>
      </c>
      <c r="C48" s="293"/>
      <c r="D48" s="293"/>
      <c r="E48" s="293"/>
    </row>
    <row r="49" spans="2:5" x14ac:dyDescent="0.25">
      <c r="B49" s="46" t="s">
        <v>222</v>
      </c>
      <c r="C49" s="80">
        <v>0</v>
      </c>
      <c r="D49" s="80">
        <v>25.14</v>
      </c>
      <c r="E49" s="80">
        <f>D49-C49</f>
        <v>25.14</v>
      </c>
    </row>
    <row r="50" spans="2:5" x14ac:dyDescent="0.25">
      <c r="B50" s="46"/>
      <c r="C50" s="80"/>
      <c r="D50" s="80"/>
      <c r="E50" s="80"/>
    </row>
    <row r="51" spans="2:5" x14ac:dyDescent="0.25">
      <c r="B51" s="45" t="s">
        <v>70</v>
      </c>
      <c r="C51" s="83">
        <f>SUM(C49:C50)</f>
        <v>0</v>
      </c>
      <c r="D51" s="83">
        <f>SUM(D49:D50)</f>
        <v>25.14</v>
      </c>
      <c r="E51" s="83">
        <f>D51-C51</f>
        <v>25.14</v>
      </c>
    </row>
    <row r="53" spans="2:5" ht="15.6" x14ac:dyDescent="0.3">
      <c r="B53" s="289" t="s">
        <v>122</v>
      </c>
      <c r="C53" s="289"/>
      <c r="D53" s="261"/>
      <c r="E53" s="118" t="s">
        <v>15</v>
      </c>
    </row>
    <row r="54" spans="2:5" x14ac:dyDescent="0.25">
      <c r="B54" s="45" t="s">
        <v>10</v>
      </c>
      <c r="C54" s="115" t="s">
        <v>16</v>
      </c>
      <c r="D54" s="119" t="s">
        <v>355</v>
      </c>
      <c r="E54" s="115" t="s">
        <v>18</v>
      </c>
    </row>
    <row r="55" spans="2:5" x14ac:dyDescent="0.25">
      <c r="B55" s="45" t="s">
        <v>121</v>
      </c>
      <c r="C55" s="294"/>
      <c r="D55" s="295"/>
      <c r="E55" s="296"/>
    </row>
    <row r="56" spans="2:5" x14ac:dyDescent="0.25">
      <c r="B56" s="46" t="s">
        <v>21</v>
      </c>
      <c r="C56" s="80">
        <v>171.69</v>
      </c>
      <c r="D56" s="80">
        <v>175.41185183299999</v>
      </c>
      <c r="E56" s="80">
        <f>D56-C56</f>
        <v>3.7218518329999881</v>
      </c>
    </row>
    <row r="58" spans="2:5" ht="15.6" x14ac:dyDescent="0.3">
      <c r="B58" s="118" t="s">
        <v>74</v>
      </c>
      <c r="C58" s="118" t="s">
        <v>15</v>
      </c>
    </row>
    <row r="59" spans="2:5" x14ac:dyDescent="0.25">
      <c r="B59" s="45" t="s">
        <v>10</v>
      </c>
      <c r="C59" s="119" t="s">
        <v>17</v>
      </c>
    </row>
    <row r="60" spans="2:5" x14ac:dyDescent="0.25">
      <c r="B60" s="46" t="s">
        <v>115</v>
      </c>
      <c r="C60" s="137"/>
    </row>
    <row r="61" spans="2:5" x14ac:dyDescent="0.25">
      <c r="B61" s="139" t="s">
        <v>87</v>
      </c>
      <c r="C61" s="80">
        <f>'[10]Non-Tariff Income'!N18</f>
        <v>154.564374184</v>
      </c>
    </row>
    <row r="62" spans="2:5" x14ac:dyDescent="0.25">
      <c r="B62" s="139" t="s">
        <v>88</v>
      </c>
      <c r="C62" s="80">
        <f>'[10]Non-Tariff Income'!N19</f>
        <v>-1.1713289999999991E-2</v>
      </c>
    </row>
    <row r="63" spans="2:5" x14ac:dyDescent="0.25">
      <c r="B63" s="139" t="s">
        <v>89</v>
      </c>
      <c r="C63" s="80">
        <f>'[10]Non-Tariff Income'!N20</f>
        <v>5.981096</v>
      </c>
    </row>
    <row r="64" spans="2:5" x14ac:dyDescent="0.25">
      <c r="B64" s="139" t="s">
        <v>90</v>
      </c>
      <c r="C64" s="80">
        <f>'[10]Non-Tariff Income'!N21</f>
        <v>0</v>
      </c>
    </row>
    <row r="65" spans="2:5" ht="14.4" x14ac:dyDescent="0.25">
      <c r="B65" s="140" t="s">
        <v>91</v>
      </c>
      <c r="C65" s="80">
        <f>'[10]Non-Tariff Income'!N22</f>
        <v>-0.13518259399999999</v>
      </c>
    </row>
    <row r="66" spans="2:5" x14ac:dyDescent="0.25">
      <c r="B66" s="139" t="s">
        <v>92</v>
      </c>
      <c r="C66" s="80">
        <f>'[10]Non-Tariff Income'!N23</f>
        <v>7.9510575319999992</v>
      </c>
    </row>
    <row r="67" spans="2:5" x14ac:dyDescent="0.25">
      <c r="B67" s="139" t="s">
        <v>93</v>
      </c>
      <c r="C67" s="80">
        <f>'[10]Non-Tariff Income'!N24</f>
        <v>7.0622200009999858</v>
      </c>
    </row>
    <row r="68" spans="2:5" x14ac:dyDescent="0.25">
      <c r="B68" s="45" t="s">
        <v>70</v>
      </c>
      <c r="C68" s="83">
        <f>SUM(C61:C67)</f>
        <v>175.41185183299999</v>
      </c>
    </row>
    <row r="70" spans="2:5" ht="15.6" x14ac:dyDescent="0.3">
      <c r="B70" s="289" t="s">
        <v>112</v>
      </c>
      <c r="C70" s="289"/>
      <c r="D70" s="261"/>
      <c r="E70" s="118" t="s">
        <v>15</v>
      </c>
    </row>
    <row r="71" spans="2:5" x14ac:dyDescent="0.25">
      <c r="B71" s="45" t="s">
        <v>10</v>
      </c>
      <c r="C71" s="115" t="s">
        <v>16</v>
      </c>
      <c r="D71" s="119" t="s">
        <v>355</v>
      </c>
      <c r="E71" s="115" t="s">
        <v>18</v>
      </c>
    </row>
    <row r="72" spans="2:5" x14ac:dyDescent="0.25">
      <c r="B72" s="45" t="s">
        <v>121</v>
      </c>
      <c r="C72" s="294"/>
      <c r="D72" s="295"/>
      <c r="E72" s="296"/>
    </row>
    <row r="73" spans="2:5" x14ac:dyDescent="0.25">
      <c r="B73" s="46" t="s">
        <v>20</v>
      </c>
      <c r="C73" s="80">
        <v>6</v>
      </c>
      <c r="D73" s="143">
        <v>0.23818218700000002</v>
      </c>
      <c r="E73" s="80">
        <f>D73-C73</f>
        <v>-5.7618178130000004</v>
      </c>
    </row>
    <row r="75" spans="2:5" ht="15.6" x14ac:dyDescent="0.3">
      <c r="B75" s="289" t="s">
        <v>24</v>
      </c>
      <c r="C75" s="289"/>
      <c r="D75" s="261"/>
      <c r="E75" s="118" t="s">
        <v>15</v>
      </c>
    </row>
    <row r="76" spans="2:5" x14ac:dyDescent="0.25">
      <c r="B76" s="45" t="s">
        <v>10</v>
      </c>
      <c r="C76" s="115" t="s">
        <v>16</v>
      </c>
      <c r="D76" s="119" t="s">
        <v>355</v>
      </c>
      <c r="E76" s="115" t="s">
        <v>18</v>
      </c>
    </row>
    <row r="77" spans="2:5" x14ac:dyDescent="0.25">
      <c r="B77" s="45" t="s">
        <v>121</v>
      </c>
      <c r="C77" s="290"/>
      <c r="D77" s="291"/>
      <c r="E77" s="292"/>
    </row>
    <row r="78" spans="2:5" x14ac:dyDescent="0.25">
      <c r="B78" s="45" t="s">
        <v>24</v>
      </c>
      <c r="C78" s="132">
        <f>SUM(C79:C81)</f>
        <v>1426.9524999999999</v>
      </c>
      <c r="D78" s="132">
        <f>SUM(D79:D81)</f>
        <v>823.04492720199812</v>
      </c>
      <c r="E78" s="133">
        <f>D78-C78</f>
        <v>-603.90757279800175</v>
      </c>
    </row>
    <row r="79" spans="2:5" x14ac:dyDescent="0.25">
      <c r="B79" s="134" t="s">
        <v>25</v>
      </c>
      <c r="C79" s="135">
        <v>1227.5224999999998</v>
      </c>
      <c r="D79" s="135">
        <v>715.67492720199812</v>
      </c>
      <c r="E79" s="80">
        <f>D79-C79</f>
        <v>-511.84757279800169</v>
      </c>
    </row>
    <row r="80" spans="2:5" x14ac:dyDescent="0.25">
      <c r="B80" s="134" t="s">
        <v>26</v>
      </c>
      <c r="C80" s="135">
        <v>108.73</v>
      </c>
      <c r="D80" s="135">
        <v>70.72999999999999</v>
      </c>
      <c r="E80" s="80">
        <f>D80-C80</f>
        <v>-38.000000000000014</v>
      </c>
    </row>
    <row r="81" spans="2:11" x14ac:dyDescent="0.25">
      <c r="B81" s="134" t="s">
        <v>27</v>
      </c>
      <c r="C81" s="135">
        <v>90.7</v>
      </c>
      <c r="D81" s="135">
        <v>36.64</v>
      </c>
      <c r="E81" s="80">
        <f>D81-C81</f>
        <v>-54.06</v>
      </c>
    </row>
    <row r="82" spans="2:11" x14ac:dyDescent="0.25">
      <c r="B82" s="45" t="s">
        <v>28</v>
      </c>
      <c r="C82" s="132">
        <v>1652.1</v>
      </c>
      <c r="D82" s="132">
        <f>'[11]Assets &amp; Depreciation'!$U$19</f>
        <v>888.64492720199814</v>
      </c>
      <c r="E82" s="133">
        <f>D82-C82</f>
        <v>-763.45507279800177</v>
      </c>
    </row>
    <row r="84" spans="2:11" x14ac:dyDescent="0.25">
      <c r="K84" s="117" t="s">
        <v>114</v>
      </c>
    </row>
    <row r="85" spans="2:11" x14ac:dyDescent="0.25">
      <c r="B85" s="297" t="s">
        <v>228</v>
      </c>
      <c r="C85" s="297"/>
    </row>
    <row r="86" spans="2:11" x14ac:dyDescent="0.25">
      <c r="B86" s="45" t="s">
        <v>10</v>
      </c>
      <c r="C86" s="120" t="s">
        <v>17</v>
      </c>
    </row>
    <row r="87" spans="2:11" x14ac:dyDescent="0.25">
      <c r="B87" s="46" t="s">
        <v>229</v>
      </c>
      <c r="C87" s="210">
        <v>240.23</v>
      </c>
      <c r="D87" s="209"/>
    </row>
    <row r="88" spans="2:11" ht="27.6" x14ac:dyDescent="0.25">
      <c r="B88" s="79" t="s">
        <v>230</v>
      </c>
      <c r="C88" s="210">
        <v>16.760000000000002</v>
      </c>
      <c r="D88" s="209"/>
    </row>
    <row r="89" spans="2:11" x14ac:dyDescent="0.25">
      <c r="B89" s="45" t="s">
        <v>231</v>
      </c>
      <c r="C89" s="120">
        <f>C87+C88</f>
        <v>256.99</v>
      </c>
    </row>
    <row r="91" spans="2:11" x14ac:dyDescent="0.25">
      <c r="B91" s="45" t="s">
        <v>232</v>
      </c>
      <c r="C91" s="120">
        <f>'[12]Notes 27-30'!$C$65</f>
        <v>435.26</v>
      </c>
    </row>
    <row r="92" spans="2:11" x14ac:dyDescent="0.25">
      <c r="B92" s="46" t="s">
        <v>233</v>
      </c>
      <c r="C92" s="80">
        <f>D23</f>
        <v>153.13000000000002</v>
      </c>
    </row>
    <row r="93" spans="2:11" ht="27.6" x14ac:dyDescent="0.25">
      <c r="B93" s="79" t="s">
        <v>234</v>
      </c>
      <c r="C93" s="143">
        <f>D49</f>
        <v>25.14</v>
      </c>
      <c r="K93" s="136"/>
    </row>
    <row r="94" spans="2:11" ht="27.6" x14ac:dyDescent="0.25">
      <c r="B94" s="211" t="s">
        <v>235</v>
      </c>
      <c r="C94" s="212">
        <f>C91-C92-C93</f>
        <v>256.99</v>
      </c>
      <c r="K94" s="124"/>
    </row>
    <row r="95" spans="2:11" x14ac:dyDescent="0.25">
      <c r="F95" s="136"/>
    </row>
    <row r="112" spans="1:1" x14ac:dyDescent="0.25">
      <c r="A112" s="138"/>
    </row>
    <row r="113" spans="1:3" x14ac:dyDescent="0.25">
      <c r="A113" s="138"/>
    </row>
    <row r="114" spans="1:3" x14ac:dyDescent="0.25">
      <c r="A114" s="138"/>
    </row>
    <row r="115" spans="1:3" x14ac:dyDescent="0.25">
      <c r="A115" s="138"/>
    </row>
    <row r="116" spans="1:3" x14ac:dyDescent="0.25">
      <c r="A116" s="138"/>
    </row>
    <row r="117" spans="1:3" x14ac:dyDescent="0.25">
      <c r="A117" s="138"/>
    </row>
    <row r="118" spans="1:3" x14ac:dyDescent="0.25">
      <c r="A118" s="138"/>
    </row>
    <row r="119" spans="1:3" x14ac:dyDescent="0.25">
      <c r="A119" s="138"/>
    </row>
    <row r="120" spans="1:3" x14ac:dyDescent="0.25">
      <c r="A120" s="138"/>
    </row>
    <row r="121" spans="1:3" x14ac:dyDescent="0.25">
      <c r="A121" s="138"/>
    </row>
    <row r="122" spans="1:3" x14ac:dyDescent="0.25">
      <c r="A122" s="138"/>
    </row>
    <row r="123" spans="1:3" x14ac:dyDescent="0.25">
      <c r="C123" s="124"/>
    </row>
    <row r="124" spans="1:3" ht="33.75" hidden="1" customHeight="1" x14ac:dyDescent="0.3">
      <c r="A124" s="138"/>
      <c r="B124" s="141" t="s">
        <v>80</v>
      </c>
      <c r="C124" s="118" t="s">
        <v>81</v>
      </c>
    </row>
    <row r="125" spans="1:3" hidden="1" x14ac:dyDescent="0.25">
      <c r="A125" s="138" t="s">
        <v>75</v>
      </c>
      <c r="B125" s="45" t="s">
        <v>10</v>
      </c>
      <c r="C125" s="119" t="s">
        <v>17</v>
      </c>
    </row>
    <row r="126" spans="1:3" hidden="1" x14ac:dyDescent="0.25">
      <c r="A126" s="138"/>
      <c r="B126" s="46" t="s">
        <v>98</v>
      </c>
      <c r="C126" s="137"/>
    </row>
    <row r="127" spans="1:3" ht="27.6" hidden="1" x14ac:dyDescent="0.25">
      <c r="A127" s="138"/>
      <c r="B127" s="142" t="s">
        <v>80</v>
      </c>
      <c r="C127" s="143" t="s">
        <v>94</v>
      </c>
    </row>
    <row r="128" spans="1:3" hidden="1" x14ac:dyDescent="0.25"/>
    <row r="129" spans="1:5" ht="15.6" hidden="1" x14ac:dyDescent="0.3">
      <c r="A129" s="138"/>
      <c r="B129" s="141" t="s">
        <v>78</v>
      </c>
      <c r="C129" s="118" t="s">
        <v>77</v>
      </c>
    </row>
    <row r="130" spans="1:5" hidden="1" x14ac:dyDescent="0.25">
      <c r="A130" s="138" t="s">
        <v>75</v>
      </c>
      <c r="B130" s="45" t="s">
        <v>10</v>
      </c>
      <c r="C130" s="119" t="s">
        <v>17</v>
      </c>
    </row>
    <row r="131" spans="1:5" hidden="1" x14ac:dyDescent="0.25">
      <c r="A131" s="138"/>
      <c r="B131" s="46" t="s">
        <v>98</v>
      </c>
      <c r="C131" s="137"/>
    </row>
    <row r="132" spans="1:5" ht="28.5" hidden="1" customHeight="1" x14ac:dyDescent="0.25">
      <c r="A132" s="138"/>
      <c r="B132" s="79" t="s">
        <v>79</v>
      </c>
      <c r="C132" s="41"/>
    </row>
    <row r="133" spans="1:5" hidden="1" x14ac:dyDescent="0.25"/>
    <row r="134" spans="1:5" hidden="1" x14ac:dyDescent="0.25"/>
    <row r="135" spans="1:5" ht="15.6" hidden="1" x14ac:dyDescent="0.3">
      <c r="B135" s="141" t="s">
        <v>82</v>
      </c>
      <c r="C135" s="118"/>
    </row>
    <row r="136" spans="1:5" hidden="1" x14ac:dyDescent="0.25">
      <c r="B136" s="45" t="s">
        <v>10</v>
      </c>
      <c r="C136" s="119" t="s">
        <v>17</v>
      </c>
    </row>
    <row r="137" spans="1:5" hidden="1" x14ac:dyDescent="0.25">
      <c r="B137" s="46" t="s">
        <v>98</v>
      </c>
      <c r="C137" s="137"/>
    </row>
    <row r="138" spans="1:5" hidden="1" x14ac:dyDescent="0.25">
      <c r="B138" s="79" t="s">
        <v>83</v>
      </c>
      <c r="C138" s="135"/>
    </row>
    <row r="139" spans="1:5" hidden="1" x14ac:dyDescent="0.25">
      <c r="B139" s="46" t="s">
        <v>95</v>
      </c>
      <c r="C139" s="130"/>
    </row>
    <row r="140" spans="1:5" hidden="1" x14ac:dyDescent="0.25">
      <c r="B140" s="46" t="s">
        <v>96</v>
      </c>
      <c r="C140" s="130"/>
      <c r="E140" s="117" t="e">
        <f>+C140/C139*10000000</f>
        <v>#DIV/0!</v>
      </c>
    </row>
    <row r="141" spans="1:5" hidden="1" x14ac:dyDescent="0.25"/>
    <row r="142" spans="1:5" hidden="1" x14ac:dyDescent="0.25"/>
    <row r="143" spans="1:5" ht="15.6" hidden="1" x14ac:dyDescent="0.3">
      <c r="B143" s="289" t="s">
        <v>86</v>
      </c>
      <c r="C143" s="289"/>
      <c r="D143" s="261"/>
      <c r="E143" s="118" t="s">
        <v>15</v>
      </c>
    </row>
    <row r="144" spans="1:5" hidden="1" x14ac:dyDescent="0.25">
      <c r="B144" s="45" t="s">
        <v>10</v>
      </c>
      <c r="C144" s="115" t="s">
        <v>16</v>
      </c>
      <c r="D144" s="119"/>
      <c r="E144" s="115" t="s">
        <v>18</v>
      </c>
    </row>
    <row r="145" spans="2:5" hidden="1" x14ac:dyDescent="0.25">
      <c r="B145" s="46" t="s">
        <v>98</v>
      </c>
      <c r="C145" s="293"/>
      <c r="D145" s="293"/>
      <c r="E145" s="293"/>
    </row>
    <row r="146" spans="2:5" hidden="1" x14ac:dyDescent="0.25">
      <c r="B146" s="46"/>
      <c r="C146" s="80"/>
      <c r="D146" s="121"/>
      <c r="E146" s="80" t="e">
        <f>#REF!-C146</f>
        <v>#REF!</v>
      </c>
    </row>
    <row r="147" spans="2:5" hidden="1" x14ac:dyDescent="0.25">
      <c r="B147" s="46"/>
      <c r="C147" s="80"/>
      <c r="D147" s="80"/>
      <c r="E147" s="80" t="e">
        <f>#REF!-C147</f>
        <v>#REF!</v>
      </c>
    </row>
    <row r="148" spans="2:5" hidden="1" x14ac:dyDescent="0.25">
      <c r="B148" s="45" t="s">
        <v>70</v>
      </c>
      <c r="C148" s="83">
        <f>SUM(C146:C147)</f>
        <v>0</v>
      </c>
      <c r="D148" s="83"/>
      <c r="E148" s="83" t="e">
        <f>#REF!-C148</f>
        <v>#REF!</v>
      </c>
    </row>
    <row r="149" spans="2:5" hidden="1" x14ac:dyDescent="0.25"/>
    <row r="150" spans="2:5" ht="14.4" hidden="1" x14ac:dyDescent="0.3">
      <c r="B150" s="131" t="s">
        <v>97</v>
      </c>
    </row>
    <row r="152" spans="2:5" x14ac:dyDescent="0.25">
      <c r="D152" s="124"/>
    </row>
  </sheetData>
  <mergeCells count="26">
    <mergeCell ref="G2:I2"/>
    <mergeCell ref="H4:J4"/>
    <mergeCell ref="B15:E15"/>
    <mergeCell ref="G15:J15"/>
    <mergeCell ref="B75:C75"/>
    <mergeCell ref="B18:C18"/>
    <mergeCell ref="C20:E20"/>
    <mergeCell ref="C55:E55"/>
    <mergeCell ref="B2:C2"/>
    <mergeCell ref="C4:E4"/>
    <mergeCell ref="B70:C70"/>
    <mergeCell ref="C38:E38"/>
    <mergeCell ref="B41:C41"/>
    <mergeCell ref="C43:E43"/>
    <mergeCell ref="B26:C26"/>
    <mergeCell ref="C28:E28"/>
    <mergeCell ref="B31:C31"/>
    <mergeCell ref="C33:E33"/>
    <mergeCell ref="B36:C36"/>
    <mergeCell ref="B143:C143"/>
    <mergeCell ref="C145:E145"/>
    <mergeCell ref="C48:E48"/>
    <mergeCell ref="C72:E72"/>
    <mergeCell ref="B53:C53"/>
    <mergeCell ref="C77:E77"/>
    <mergeCell ref="B85:C85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J30"/>
  <sheetViews>
    <sheetView zoomScaleNormal="100" workbookViewId="0">
      <selection activeCell="H17" sqref="H17"/>
    </sheetView>
  </sheetViews>
  <sheetFormatPr defaultColWidth="9.109375" defaultRowHeight="14.4" x14ac:dyDescent="0.3"/>
  <cols>
    <col min="1" max="1" width="14.33203125" style="84" customWidth="1"/>
    <col min="2" max="2" width="6.6640625" style="84" customWidth="1"/>
    <col min="3" max="3" width="44.33203125" style="84" customWidth="1"/>
    <col min="4" max="4" width="8.5546875" style="84" customWidth="1"/>
    <col min="5" max="5" width="8.6640625" style="84" customWidth="1"/>
    <col min="6" max="16384" width="9.109375" style="84"/>
  </cols>
  <sheetData>
    <row r="3" spans="2:5" ht="15" thickBot="1" x14ac:dyDescent="0.35"/>
    <row r="4" spans="2:5" ht="19.2" customHeight="1" x14ac:dyDescent="0.3">
      <c r="B4" s="85"/>
      <c r="C4" s="302" t="s">
        <v>113</v>
      </c>
      <c r="D4" s="302"/>
      <c r="E4" s="303"/>
    </row>
    <row r="5" spans="2:5" x14ac:dyDescent="0.3">
      <c r="B5" s="86" t="s">
        <v>99</v>
      </c>
      <c r="C5" s="87" t="s">
        <v>10</v>
      </c>
      <c r="D5" s="87" t="s">
        <v>16</v>
      </c>
      <c r="E5" s="88" t="s">
        <v>17</v>
      </c>
    </row>
    <row r="6" spans="2:5" x14ac:dyDescent="0.3">
      <c r="B6" s="89">
        <v>1</v>
      </c>
      <c r="C6" s="90" t="s">
        <v>100</v>
      </c>
      <c r="D6" s="91" t="e">
        <f>+D7+D8</f>
        <v>#REF!</v>
      </c>
      <c r="E6" s="91" t="e">
        <f>+E7+E8</f>
        <v>#REF!</v>
      </c>
    </row>
    <row r="7" spans="2:5" x14ac:dyDescent="0.3">
      <c r="B7" s="92">
        <v>2</v>
      </c>
      <c r="C7" s="93" t="s">
        <v>46</v>
      </c>
      <c r="D7" s="112" t="e">
        <f>NP!#REF!</f>
        <v>#REF!</v>
      </c>
      <c r="E7" s="113" t="e">
        <f>NP!#REF!</f>
        <v>#REF!</v>
      </c>
    </row>
    <row r="8" spans="2:5" x14ac:dyDescent="0.3">
      <c r="B8" s="92">
        <v>3</v>
      </c>
      <c r="C8" s="93" t="s">
        <v>47</v>
      </c>
      <c r="D8" s="112" t="e">
        <f>NP!#REF!</f>
        <v>#REF!</v>
      </c>
      <c r="E8" s="113" t="e">
        <f>NP!#REF!</f>
        <v>#REF!</v>
      </c>
    </row>
    <row r="9" spans="2:5" x14ac:dyDescent="0.3">
      <c r="B9" s="89">
        <v>4</v>
      </c>
      <c r="C9" s="90" t="s">
        <v>101</v>
      </c>
      <c r="D9" s="91" t="e">
        <f>+D10+D11</f>
        <v>#REF!</v>
      </c>
      <c r="E9" s="91" t="e">
        <f>+E10+E11</f>
        <v>#REF!</v>
      </c>
    </row>
    <row r="10" spans="2:5" x14ac:dyDescent="0.3">
      <c r="B10" s="92">
        <v>5</v>
      </c>
      <c r="C10" s="93" t="s">
        <v>38</v>
      </c>
      <c r="D10" s="112" t="e">
        <f>NP!#REF!</f>
        <v>#REF!</v>
      </c>
      <c r="E10" s="113" t="e">
        <f>NP!#REF!</f>
        <v>#REF!</v>
      </c>
    </row>
    <row r="11" spans="2:5" x14ac:dyDescent="0.3">
      <c r="B11" s="92">
        <v>6</v>
      </c>
      <c r="C11" s="93" t="s">
        <v>48</v>
      </c>
      <c r="D11" s="112" t="e">
        <f>NP!#REF!</f>
        <v>#REF!</v>
      </c>
      <c r="E11" s="113" t="e">
        <f>NP!#REF!</f>
        <v>#REF!</v>
      </c>
    </row>
    <row r="12" spans="2:5" x14ac:dyDescent="0.3">
      <c r="B12" s="89">
        <v>7</v>
      </c>
      <c r="C12" s="90" t="s">
        <v>102</v>
      </c>
      <c r="D12" s="91" t="e">
        <f>+D13+D14</f>
        <v>#REF!</v>
      </c>
      <c r="E12" s="91" t="e">
        <f>+E13+E14</f>
        <v>#REF!</v>
      </c>
    </row>
    <row r="13" spans="2:5" x14ac:dyDescent="0.3">
      <c r="B13" s="92">
        <v>8</v>
      </c>
      <c r="C13" s="94" t="s">
        <v>50</v>
      </c>
      <c r="D13" s="112" t="e">
        <f>NP!#REF!</f>
        <v>#REF!</v>
      </c>
      <c r="E13" s="113" t="e">
        <f>NP!#REF!</f>
        <v>#REF!</v>
      </c>
    </row>
    <row r="14" spans="2:5" x14ac:dyDescent="0.3">
      <c r="B14" s="92">
        <v>9</v>
      </c>
      <c r="C14" s="93" t="s">
        <v>51</v>
      </c>
      <c r="D14" s="112" t="e">
        <f>NP!#REF!</f>
        <v>#REF!</v>
      </c>
      <c r="E14" s="113" t="e">
        <f>NP!#REF!</f>
        <v>#REF!</v>
      </c>
    </row>
    <row r="15" spans="2:5" x14ac:dyDescent="0.3">
      <c r="B15" s="89">
        <v>10</v>
      </c>
      <c r="C15" s="90" t="s">
        <v>103</v>
      </c>
      <c r="D15" s="112" t="e">
        <f>NP!#REF!</f>
        <v>#REF!</v>
      </c>
      <c r="E15" s="113" t="e">
        <f>NP!#REF!</f>
        <v>#REF!</v>
      </c>
    </row>
    <row r="16" spans="2:5" ht="27.6" x14ac:dyDescent="0.3">
      <c r="B16" s="89">
        <v>11</v>
      </c>
      <c r="C16" s="95" t="s">
        <v>104</v>
      </c>
      <c r="D16" s="91" t="e">
        <f>(D8-D11-D14)/2</f>
        <v>#REF!</v>
      </c>
      <c r="E16" s="91" t="e">
        <f>(E8-E11-E14)/2</f>
        <v>#REF!</v>
      </c>
    </row>
    <row r="17" spans="1:10" ht="27.6" x14ac:dyDescent="0.3">
      <c r="B17" s="89">
        <v>12</v>
      </c>
      <c r="C17" s="95" t="s">
        <v>105</v>
      </c>
      <c r="D17" s="96" t="e">
        <f>(D7-D10-D13+D15+D16)</f>
        <v>#REF!</v>
      </c>
      <c r="E17" s="97" t="e">
        <f>(E7-E10-E13+E15+E16)</f>
        <v>#REF!</v>
      </c>
    </row>
    <row r="18" spans="1:10" x14ac:dyDescent="0.3">
      <c r="B18" s="92">
        <v>13</v>
      </c>
      <c r="C18" s="98" t="s">
        <v>106</v>
      </c>
      <c r="D18" s="99">
        <v>0.75</v>
      </c>
      <c r="E18" s="100">
        <v>0.75</v>
      </c>
    </row>
    <row r="19" spans="1:10" x14ac:dyDescent="0.3">
      <c r="B19" s="92">
        <v>14</v>
      </c>
      <c r="C19" s="98" t="s">
        <v>107</v>
      </c>
      <c r="D19" s="99">
        <v>0.25</v>
      </c>
      <c r="E19" s="100">
        <v>0.25</v>
      </c>
      <c r="J19" s="101"/>
    </row>
    <row r="20" spans="1:10" ht="28.8" x14ac:dyDescent="0.3">
      <c r="B20" s="92">
        <v>15</v>
      </c>
      <c r="C20" s="102" t="s">
        <v>108</v>
      </c>
      <c r="D20" s="103">
        <v>9.8500000000000004E-2</v>
      </c>
      <c r="E20" s="100" t="e">
        <f>NP!#REF!</f>
        <v>#REF!</v>
      </c>
    </row>
    <row r="21" spans="1:10" x14ac:dyDescent="0.3">
      <c r="B21" s="92">
        <v>16</v>
      </c>
      <c r="C21" s="98" t="s">
        <v>109</v>
      </c>
      <c r="D21" s="99">
        <v>0.14000000000000001</v>
      </c>
      <c r="E21" s="100">
        <v>0.14000000000000001</v>
      </c>
    </row>
    <row r="22" spans="1:10" ht="41.4" x14ac:dyDescent="0.3">
      <c r="B22" s="89">
        <v>17</v>
      </c>
      <c r="C22" s="104" t="s">
        <v>110</v>
      </c>
      <c r="D22" s="105">
        <f>(D20*D18)+(D21*D19)</f>
        <v>0.108875</v>
      </c>
      <c r="E22" s="106" t="e">
        <f>(E20*E18)+(E21*E19)</f>
        <v>#REF!</v>
      </c>
    </row>
    <row r="23" spans="1:10" ht="15" thickBot="1" x14ac:dyDescent="0.35">
      <c r="B23" s="107">
        <v>18</v>
      </c>
      <c r="C23" s="108" t="s">
        <v>111</v>
      </c>
      <c r="D23" s="109" t="e">
        <f>D17*D22+0.01</f>
        <v>#REF!</v>
      </c>
      <c r="E23" s="110" t="e">
        <f>E17*E22</f>
        <v>#REF!</v>
      </c>
    </row>
    <row r="24" spans="1:10" ht="16.2" customHeight="1" x14ac:dyDescent="0.3">
      <c r="A24" s="111"/>
      <c r="B24" s="111"/>
      <c r="C24" s="111"/>
      <c r="D24" s="111"/>
      <c r="E24" s="111"/>
      <c r="F24" s="111"/>
    </row>
    <row r="25" spans="1:10" ht="16.2" customHeight="1" x14ac:dyDescent="0.3">
      <c r="A25" s="111"/>
      <c r="B25" s="111"/>
      <c r="C25" s="111"/>
      <c r="D25" s="111"/>
      <c r="E25" s="111"/>
      <c r="F25" s="111"/>
    </row>
    <row r="26" spans="1:10" ht="16.2" customHeight="1" x14ac:dyDescent="0.3"/>
    <row r="27" spans="1:10" ht="16.2" customHeight="1" x14ac:dyDescent="0.3"/>
    <row r="28" spans="1:10" ht="16.2" customHeight="1" x14ac:dyDescent="0.3"/>
    <row r="29" spans="1:10" ht="16.2" customHeight="1" x14ac:dyDescent="0.3"/>
    <row r="30" spans="1:10" ht="16.2" customHeight="1" x14ac:dyDescent="0.3"/>
  </sheetData>
  <mergeCells count="1">
    <mergeCell ref="C4:E4"/>
  </mergeCells>
  <dataValidations count="1">
    <dataValidation type="decimal" allowBlank="1" showInputMessage="1" showErrorMessage="1" sqref="D16:E17">
      <formula1>-1E+23</formula1>
      <formula2>1E+26</formula2>
    </dataValidation>
  </dataValidations>
  <pageMargins left="0.88" right="0.28999999999999998" top="0.75" bottom="0.75" header="0.3" footer="0.3"/>
  <pageSetup paperSize="9" scale="1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45"/>
  <sheetViews>
    <sheetView topLeftCell="A7" workbookViewId="0">
      <selection activeCell="D14" sqref="D14"/>
    </sheetView>
  </sheetViews>
  <sheetFormatPr defaultRowHeight="14.4" x14ac:dyDescent="0.3"/>
  <cols>
    <col min="3" max="3" width="74.5546875" customWidth="1"/>
    <col min="4" max="4" width="12.109375" customWidth="1"/>
    <col min="5" max="5" width="11.33203125" customWidth="1"/>
  </cols>
  <sheetData>
    <row r="2" spans="3:4" x14ac:dyDescent="0.3">
      <c r="D2" s="15"/>
    </row>
    <row r="3" spans="3:4" x14ac:dyDescent="0.3">
      <c r="C3" s="270" t="s">
        <v>217</v>
      </c>
      <c r="D3" s="145" t="s">
        <v>124</v>
      </c>
    </row>
    <row r="4" spans="3:4" x14ac:dyDescent="0.3">
      <c r="C4" s="144"/>
      <c r="D4" s="263"/>
    </row>
    <row r="5" spans="3:4" x14ac:dyDescent="0.3">
      <c r="C5" s="146" t="s">
        <v>218</v>
      </c>
      <c r="D5" s="147">
        <v>10155.161761113046</v>
      </c>
    </row>
    <row r="6" spans="3:4" x14ac:dyDescent="0.3">
      <c r="C6" s="148" t="s">
        <v>219</v>
      </c>
      <c r="D6" s="114">
        <v>1092.7827436439914</v>
      </c>
    </row>
    <row r="7" spans="3:4" x14ac:dyDescent="0.3">
      <c r="C7" s="146" t="s">
        <v>220</v>
      </c>
      <c r="D7" s="147">
        <f>D5-D6</f>
        <v>9062.3790174690548</v>
      </c>
    </row>
    <row r="8" spans="3:4" x14ac:dyDescent="0.3">
      <c r="C8" s="148" t="s">
        <v>125</v>
      </c>
      <c r="D8" s="114">
        <v>4905.8108300069653</v>
      </c>
    </row>
    <row r="9" spans="3:4" x14ac:dyDescent="0.3">
      <c r="C9" s="146" t="s">
        <v>126</v>
      </c>
      <c r="D9" s="81">
        <f>D7-D8</f>
        <v>4156.5681874620896</v>
      </c>
    </row>
    <row r="10" spans="3:4" x14ac:dyDescent="0.3">
      <c r="C10" s="146" t="s">
        <v>127</v>
      </c>
      <c r="D10" s="147">
        <f>D9*0.25</f>
        <v>1039.1420468655224</v>
      </c>
    </row>
    <row r="11" spans="3:4" x14ac:dyDescent="0.3">
      <c r="C11" s="146" t="s">
        <v>221</v>
      </c>
      <c r="D11" s="147">
        <f>D10</f>
        <v>1039.1420468655224</v>
      </c>
    </row>
    <row r="12" spans="3:4" x14ac:dyDescent="0.3">
      <c r="C12" s="208"/>
      <c r="D12" s="15"/>
    </row>
    <row r="13" spans="3:4" x14ac:dyDescent="0.3">
      <c r="C13" s="271" t="s">
        <v>268</v>
      </c>
    </row>
    <row r="14" spans="3:4" ht="42" x14ac:dyDescent="0.3">
      <c r="C14" s="150" t="s">
        <v>10</v>
      </c>
      <c r="D14" s="214" t="s">
        <v>352</v>
      </c>
    </row>
    <row r="15" spans="3:4" x14ac:dyDescent="0.3">
      <c r="C15" s="151" t="s">
        <v>129</v>
      </c>
      <c r="D15" s="114">
        <f>D11</f>
        <v>1039.1420468655224</v>
      </c>
    </row>
    <row r="16" spans="3:4" x14ac:dyDescent="0.3">
      <c r="C16" s="152" t="s">
        <v>130</v>
      </c>
      <c r="D16" s="82">
        <v>721.00555506000273</v>
      </c>
    </row>
    <row r="17" spans="3:5" x14ac:dyDescent="0.3">
      <c r="C17" s="5" t="s">
        <v>131</v>
      </c>
      <c r="D17" s="114">
        <f>D16*0.25</f>
        <v>180.25138876500068</v>
      </c>
    </row>
    <row r="18" spans="3:5" ht="26.4" x14ac:dyDescent="0.3">
      <c r="C18" s="152" t="s">
        <v>132</v>
      </c>
      <c r="D18" s="82">
        <f>(E36-D36)*0.25</f>
        <v>43.175905665491769</v>
      </c>
    </row>
    <row r="19" spans="3:5" x14ac:dyDescent="0.3">
      <c r="C19" s="31" t="s">
        <v>133</v>
      </c>
      <c r="D19" s="260">
        <v>0</v>
      </c>
    </row>
    <row r="20" spans="3:5" x14ac:dyDescent="0.3">
      <c r="C20" s="5" t="s">
        <v>134</v>
      </c>
      <c r="D20" s="114">
        <f>D15+D17-D18</f>
        <v>1176.2175299650312</v>
      </c>
    </row>
    <row r="21" spans="3:5" x14ac:dyDescent="0.3">
      <c r="C21" s="153" t="s">
        <v>135</v>
      </c>
      <c r="D21" s="40"/>
    </row>
    <row r="22" spans="3:5" x14ac:dyDescent="0.3">
      <c r="C22" s="5" t="s">
        <v>334</v>
      </c>
      <c r="D22" s="154">
        <v>0.16</v>
      </c>
    </row>
    <row r="23" spans="3:5" x14ac:dyDescent="0.3">
      <c r="C23" s="5" t="s">
        <v>136</v>
      </c>
      <c r="D23" s="154">
        <v>0</v>
      </c>
    </row>
    <row r="24" spans="3:5" x14ac:dyDescent="0.3">
      <c r="C24" s="5" t="s">
        <v>137</v>
      </c>
      <c r="D24" s="155">
        <f>D22/(1-D23)</f>
        <v>0.16</v>
      </c>
    </row>
    <row r="25" spans="3:5" x14ac:dyDescent="0.3">
      <c r="C25" s="153" t="s">
        <v>138</v>
      </c>
      <c r="D25" s="40"/>
    </row>
    <row r="26" spans="3:5" x14ac:dyDescent="0.3">
      <c r="C26" s="5" t="s">
        <v>139</v>
      </c>
      <c r="D26" s="114">
        <f>D15*D24</f>
        <v>166.2627274984836</v>
      </c>
    </row>
    <row r="27" spans="3:5" x14ac:dyDescent="0.3">
      <c r="C27" s="5" t="s">
        <v>140</v>
      </c>
      <c r="D27" s="114">
        <f>(D17-D18)*D24/2</f>
        <v>10.966038647960714</v>
      </c>
    </row>
    <row r="28" spans="3:5" x14ac:dyDescent="0.3">
      <c r="C28" s="156" t="s">
        <v>141</v>
      </c>
      <c r="D28" s="81">
        <f>D26+D27</f>
        <v>177.22876614644431</v>
      </c>
    </row>
    <row r="30" spans="3:5" x14ac:dyDescent="0.3">
      <c r="C30" s="215" t="s">
        <v>325</v>
      </c>
      <c r="D30" s="215" t="s">
        <v>124</v>
      </c>
      <c r="E30" s="247" t="s">
        <v>351</v>
      </c>
    </row>
    <row r="31" spans="3:5" x14ac:dyDescent="0.3">
      <c r="C31" s="54" t="s">
        <v>10</v>
      </c>
      <c r="D31" s="262" t="s">
        <v>326</v>
      </c>
      <c r="E31" s="262" t="s">
        <v>128</v>
      </c>
    </row>
    <row r="32" spans="3:5" x14ac:dyDescent="0.3">
      <c r="C32" s="116" t="s">
        <v>327</v>
      </c>
      <c r="D32" s="198">
        <v>10155.161761113046</v>
      </c>
      <c r="E32" s="198">
        <v>11043.809126940059</v>
      </c>
    </row>
    <row r="33" spans="3:6" x14ac:dyDescent="0.3">
      <c r="C33" s="116" t="s">
        <v>330</v>
      </c>
      <c r="D33" s="198">
        <v>1092.7827436439914</v>
      </c>
      <c r="E33" s="198">
        <v>1260.4221157859868</v>
      </c>
    </row>
    <row r="34" spans="3:6" x14ac:dyDescent="0.3">
      <c r="C34" s="116" t="s">
        <v>328</v>
      </c>
      <c r="D34" s="198">
        <v>5297.5892921599652</v>
      </c>
      <c r="E34" s="198">
        <v>5694.409058654529</v>
      </c>
    </row>
    <row r="35" spans="3:6" x14ac:dyDescent="0.3">
      <c r="C35" s="116" t="s">
        <v>331</v>
      </c>
      <c r="D35" s="198">
        <v>391.77846215299996</v>
      </c>
      <c r="E35" s="198">
        <v>453.03858119547789</v>
      </c>
      <c r="F35" s="200"/>
    </row>
    <row r="36" spans="3:6" x14ac:dyDescent="0.3">
      <c r="C36" s="116" t="s">
        <v>329</v>
      </c>
      <c r="D36" s="198">
        <v>3092.0661694360033</v>
      </c>
      <c r="E36" s="198">
        <v>3264.7697920979704</v>
      </c>
    </row>
    <row r="37" spans="3:6" x14ac:dyDescent="0.3">
      <c r="C37" s="116" t="s">
        <v>332</v>
      </c>
      <c r="D37" s="198">
        <v>85.931906729000048</v>
      </c>
      <c r="E37" s="198">
        <v>101.391441113</v>
      </c>
    </row>
    <row r="39" spans="3:6" ht="15.6" x14ac:dyDescent="0.3">
      <c r="C39" s="45" t="s">
        <v>10</v>
      </c>
      <c r="D39" s="239" t="s">
        <v>15</v>
      </c>
    </row>
    <row r="40" spans="3:6" x14ac:dyDescent="0.3">
      <c r="C40" s="45" t="s">
        <v>121</v>
      </c>
      <c r="D40" s="116"/>
    </row>
    <row r="41" spans="3:6" x14ac:dyDescent="0.3">
      <c r="C41" s="45" t="s">
        <v>24</v>
      </c>
      <c r="D41" s="132">
        <f>SUM(D42:D44)</f>
        <v>823.04492720199812</v>
      </c>
    </row>
    <row r="42" spans="3:6" x14ac:dyDescent="0.3">
      <c r="C42" s="134" t="s">
        <v>25</v>
      </c>
      <c r="D42" s="135">
        <v>715.67492720199812</v>
      </c>
    </row>
    <row r="43" spans="3:6" x14ac:dyDescent="0.3">
      <c r="C43" s="134" t="s">
        <v>26</v>
      </c>
      <c r="D43" s="135">
        <v>70.72999999999999</v>
      </c>
    </row>
    <row r="44" spans="3:6" x14ac:dyDescent="0.3">
      <c r="C44" s="134" t="s">
        <v>27</v>
      </c>
      <c r="D44" s="135">
        <v>36.64</v>
      </c>
    </row>
    <row r="45" spans="3:6" x14ac:dyDescent="0.3">
      <c r="C45" s="45" t="s">
        <v>335</v>
      </c>
      <c r="D45" s="132">
        <v>888.64492720199814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61"/>
  <sheetViews>
    <sheetView topLeftCell="A4" workbookViewId="0">
      <selection activeCell="H64" sqref="H64"/>
    </sheetView>
  </sheetViews>
  <sheetFormatPr defaultRowHeight="14.4" x14ac:dyDescent="0.3"/>
  <cols>
    <col min="3" max="3" width="73.33203125" customWidth="1"/>
    <col min="4" max="5" width="12.109375" customWidth="1"/>
    <col min="9" max="9" width="11.5546875" bestFit="1" customWidth="1"/>
    <col min="10" max="12" width="8.88671875" customWidth="1"/>
  </cols>
  <sheetData>
    <row r="2" spans="3:6" x14ac:dyDescent="0.3">
      <c r="C2" s="15"/>
      <c r="D2" s="15"/>
      <c r="E2" s="15"/>
      <c r="F2" s="15"/>
    </row>
    <row r="3" spans="3:6" x14ac:dyDescent="0.3">
      <c r="C3" s="304" t="s">
        <v>356</v>
      </c>
      <c r="D3" s="304"/>
      <c r="F3" s="15"/>
    </row>
    <row r="4" spans="3:6" x14ac:dyDescent="0.3">
      <c r="C4" s="213"/>
      <c r="D4" s="247"/>
      <c r="F4" s="15"/>
    </row>
    <row r="5" spans="3:6" x14ac:dyDescent="0.3">
      <c r="C5" s="146" t="s">
        <v>218</v>
      </c>
      <c r="D5" s="147">
        <f>RoE!D5</f>
        <v>10155.161761113046</v>
      </c>
      <c r="F5" s="15"/>
    </row>
    <row r="6" spans="3:6" x14ac:dyDescent="0.3">
      <c r="C6" s="148" t="s">
        <v>219</v>
      </c>
      <c r="D6" s="158">
        <f>RoE!D6</f>
        <v>1092.7827436439914</v>
      </c>
      <c r="F6" s="15"/>
    </row>
    <row r="7" spans="3:6" x14ac:dyDescent="0.3">
      <c r="C7" s="148" t="s">
        <v>220</v>
      </c>
      <c r="D7" s="158">
        <f>RoE!D7</f>
        <v>9062.3790174690548</v>
      </c>
      <c r="F7" s="15"/>
    </row>
    <row r="8" spans="3:6" x14ac:dyDescent="0.3">
      <c r="C8" s="148" t="s">
        <v>322</v>
      </c>
      <c r="D8" s="158">
        <f>D7*0.75</f>
        <v>6796.7842631017911</v>
      </c>
      <c r="F8" s="15"/>
    </row>
    <row r="9" spans="3:6" x14ac:dyDescent="0.3">
      <c r="C9" s="148" t="s">
        <v>333</v>
      </c>
      <c r="D9" s="158">
        <f>RoE!D8</f>
        <v>4905.8108300069653</v>
      </c>
      <c r="F9" s="15"/>
    </row>
    <row r="10" spans="3:6" x14ac:dyDescent="0.3">
      <c r="C10" s="148" t="s">
        <v>323</v>
      </c>
      <c r="D10" s="158">
        <f>D9*0.75</f>
        <v>3679.3581225052239</v>
      </c>
      <c r="F10" s="15"/>
    </row>
    <row r="11" spans="3:6" x14ac:dyDescent="0.3">
      <c r="C11" s="146" t="s">
        <v>324</v>
      </c>
      <c r="D11" s="147">
        <f>D8-D10</f>
        <v>3117.4261405965672</v>
      </c>
      <c r="F11" s="15"/>
    </row>
    <row r="12" spans="3:6" x14ac:dyDescent="0.3">
      <c r="F12" s="15"/>
    </row>
    <row r="13" spans="3:6" x14ac:dyDescent="0.3">
      <c r="C13" s="305" t="s">
        <v>357</v>
      </c>
      <c r="D13" s="305"/>
      <c r="F13" s="149"/>
    </row>
    <row r="14" spans="3:6" x14ac:dyDescent="0.3">
      <c r="C14" s="157"/>
      <c r="D14" s="264"/>
      <c r="F14" s="149"/>
    </row>
    <row r="15" spans="3:6" ht="42" x14ac:dyDescent="0.3">
      <c r="C15" s="150" t="s">
        <v>10</v>
      </c>
      <c r="D15" s="214" t="s">
        <v>352</v>
      </c>
      <c r="F15" s="15"/>
    </row>
    <row r="16" spans="3:6" x14ac:dyDescent="0.3">
      <c r="C16" s="151" t="s">
        <v>148</v>
      </c>
      <c r="D16" s="114">
        <f>D11</f>
        <v>3117.4261405965672</v>
      </c>
      <c r="F16" s="15"/>
    </row>
    <row r="17" spans="3:6" ht="26.4" x14ac:dyDescent="0.3">
      <c r="C17" s="152" t="s">
        <v>147</v>
      </c>
      <c r="D17" s="82">
        <f>RoE!D16*0.75</f>
        <v>540.75416629500205</v>
      </c>
      <c r="F17" s="15"/>
    </row>
    <row r="18" spans="3:6" ht="27.6" x14ac:dyDescent="0.3">
      <c r="C18" s="31" t="s">
        <v>358</v>
      </c>
      <c r="D18" s="82">
        <f>NP!D6</f>
        <v>413.97440905052974</v>
      </c>
      <c r="F18" s="15"/>
    </row>
    <row r="19" spans="3:6" ht="26.4" x14ac:dyDescent="0.3">
      <c r="C19" s="152" t="s">
        <v>359</v>
      </c>
      <c r="D19" s="82">
        <f>([13]Sheet2!$D$112-[13]Sheet2!$C$112)*0.15</f>
        <v>25.905543399295059</v>
      </c>
      <c r="F19" s="15"/>
    </row>
    <row r="20" spans="3:6" x14ac:dyDescent="0.3">
      <c r="C20" s="31" t="s">
        <v>146</v>
      </c>
      <c r="D20" s="267">
        <v>0</v>
      </c>
      <c r="F20" s="15"/>
    </row>
    <row r="21" spans="3:6" x14ac:dyDescent="0.3">
      <c r="C21" s="5" t="s">
        <v>145</v>
      </c>
      <c r="D21" s="114">
        <f>D16+D17-D18+D19-D20</f>
        <v>3270.1114412403344</v>
      </c>
      <c r="F21" s="15"/>
    </row>
    <row r="22" spans="3:6" x14ac:dyDescent="0.3">
      <c r="C22" s="5" t="s">
        <v>144</v>
      </c>
      <c r="D22" s="114">
        <f>(D16+D21)/2</f>
        <v>3193.7687909184506</v>
      </c>
      <c r="F22" s="15"/>
    </row>
    <row r="23" spans="3:6" x14ac:dyDescent="0.3">
      <c r="C23" s="5" t="s">
        <v>143</v>
      </c>
      <c r="D23" s="259">
        <f>D33</f>
        <v>0.10260424963927788</v>
      </c>
      <c r="F23" s="15"/>
    </row>
    <row r="24" spans="3:6" x14ac:dyDescent="0.3">
      <c r="C24" s="10" t="s">
        <v>142</v>
      </c>
      <c r="D24" s="81">
        <f>D22*D23</f>
        <v>327.69425031353137</v>
      </c>
      <c r="F24" s="15"/>
    </row>
    <row r="27" spans="3:6" x14ac:dyDescent="0.3">
      <c r="C27" s="222" t="s">
        <v>236</v>
      </c>
    </row>
    <row r="28" spans="3:6" x14ac:dyDescent="0.3">
      <c r="C28" s="222"/>
      <c r="D28" s="247" t="s">
        <v>124</v>
      </c>
    </row>
    <row r="29" spans="3:6" x14ac:dyDescent="0.3">
      <c r="C29" s="40" t="s">
        <v>343</v>
      </c>
      <c r="D29" s="245">
        <f>E60</f>
        <v>17282.7833335</v>
      </c>
    </row>
    <row r="30" spans="3:6" x14ac:dyDescent="0.3">
      <c r="C30" s="40" t="s">
        <v>343</v>
      </c>
      <c r="D30" s="245">
        <f>H60</f>
        <v>21225.379999799999</v>
      </c>
    </row>
    <row r="31" spans="3:6" x14ac:dyDescent="0.3">
      <c r="C31" s="42" t="s">
        <v>344</v>
      </c>
      <c r="D31" s="246">
        <f>AVERAGE(D29:D30)</f>
        <v>19254.08166665</v>
      </c>
    </row>
    <row r="32" spans="3:6" x14ac:dyDescent="0.3">
      <c r="C32" s="40" t="s">
        <v>349</v>
      </c>
      <c r="D32" s="198">
        <f>I60</f>
        <v>1975.5506018999999</v>
      </c>
    </row>
    <row r="33" spans="3:12" x14ac:dyDescent="0.3">
      <c r="C33" s="42" t="s">
        <v>267</v>
      </c>
      <c r="D33" s="223">
        <f>D32/D31</f>
        <v>0.10260424963927788</v>
      </c>
    </row>
    <row r="34" spans="3:12" x14ac:dyDescent="0.3">
      <c r="C34" s="215"/>
      <c r="D34" s="217"/>
    </row>
    <row r="35" spans="3:12" x14ac:dyDescent="0.3">
      <c r="C35" s="224" t="s">
        <v>128</v>
      </c>
      <c r="D35" s="224"/>
      <c r="E35" s="224"/>
      <c r="F35" s="224"/>
      <c r="G35" s="224"/>
      <c r="H35" s="224"/>
      <c r="I35" s="224"/>
      <c r="J35" s="225"/>
      <c r="K35" s="84"/>
    </row>
    <row r="36" spans="3:12" x14ac:dyDescent="0.3">
      <c r="C36" s="306" t="s">
        <v>237</v>
      </c>
      <c r="D36" s="307"/>
      <c r="E36" s="307"/>
      <c r="F36" s="307"/>
      <c r="G36" s="307"/>
      <c r="H36" s="307"/>
      <c r="I36" s="307"/>
      <c r="J36" s="307"/>
      <c r="K36" s="307"/>
      <c r="L36" s="307"/>
    </row>
    <row r="37" spans="3:12" ht="72" x14ac:dyDescent="0.3">
      <c r="C37" s="238" t="s">
        <v>238</v>
      </c>
      <c r="D37" s="238" t="s">
        <v>239</v>
      </c>
      <c r="E37" s="238" t="s">
        <v>240</v>
      </c>
      <c r="F37" s="238" t="s">
        <v>241</v>
      </c>
      <c r="G37" s="238" t="s">
        <v>242</v>
      </c>
      <c r="H37" s="238" t="s">
        <v>243</v>
      </c>
      <c r="I37" s="238" t="s">
        <v>342</v>
      </c>
      <c r="J37" s="218" t="s">
        <v>244</v>
      </c>
      <c r="K37" s="218" t="s">
        <v>245</v>
      </c>
      <c r="L37" s="116"/>
    </row>
    <row r="38" spans="3:12" ht="28.8" x14ac:dyDescent="0.3">
      <c r="C38" s="226" t="s">
        <v>246</v>
      </c>
      <c r="D38" s="227" t="s">
        <v>247</v>
      </c>
      <c r="E38" s="240">
        <v>1944.89</v>
      </c>
      <c r="F38" s="240">
        <v>381.26</v>
      </c>
      <c r="G38" s="240">
        <v>304.14999999999998</v>
      </c>
      <c r="H38" s="240">
        <v>2022</v>
      </c>
      <c r="I38" s="240">
        <v>222.0639362</v>
      </c>
      <c r="J38" s="219">
        <f>AVERAGE(10.25%,11.61%)</f>
        <v>0.10929999999999999</v>
      </c>
      <c r="K38" s="220">
        <f t="shared" ref="K38:K44" si="0">AVERAGE(E38,H38)</f>
        <v>1983.4450000000002</v>
      </c>
      <c r="L38" s="116"/>
    </row>
    <row r="39" spans="3:12" x14ac:dyDescent="0.3">
      <c r="C39" s="226" t="s">
        <v>248</v>
      </c>
      <c r="D39" s="227">
        <v>9</v>
      </c>
      <c r="E39" s="240">
        <v>7.37</v>
      </c>
      <c r="F39" s="240">
        <v>0</v>
      </c>
      <c r="G39" s="240">
        <v>0.97</v>
      </c>
      <c r="H39" s="240">
        <v>6.4</v>
      </c>
      <c r="I39" s="240">
        <v>3.2161767000000001</v>
      </c>
      <c r="J39" s="219">
        <v>0.09</v>
      </c>
      <c r="K39" s="220">
        <f t="shared" si="0"/>
        <v>6.8849999999999998</v>
      </c>
      <c r="L39" s="116"/>
    </row>
    <row r="40" spans="3:12" ht="28.8" x14ac:dyDescent="0.3">
      <c r="C40" s="226" t="s">
        <v>249</v>
      </c>
      <c r="D40" s="227" t="s">
        <v>250</v>
      </c>
      <c r="E40" s="240">
        <v>35.380000000000003</v>
      </c>
      <c r="F40" s="240">
        <v>0</v>
      </c>
      <c r="G40" s="240">
        <v>7.86</v>
      </c>
      <c r="H40" s="240">
        <v>27.520000000000003</v>
      </c>
      <c r="I40" s="240">
        <v>3.7821807000000001</v>
      </c>
      <c r="J40" s="219">
        <f>AVERAGE(10.62%,11.85%)</f>
        <v>0.11234999999999999</v>
      </c>
      <c r="K40" s="220">
        <f t="shared" si="0"/>
        <v>31.450000000000003</v>
      </c>
      <c r="L40" s="116"/>
    </row>
    <row r="41" spans="3:12" x14ac:dyDescent="0.3">
      <c r="C41" s="226" t="s">
        <v>251</v>
      </c>
      <c r="D41" s="227" t="s">
        <v>252</v>
      </c>
      <c r="E41" s="240">
        <v>49.32</v>
      </c>
      <c r="F41" s="240">
        <v>0</v>
      </c>
      <c r="G41" s="240">
        <v>4.7</v>
      </c>
      <c r="H41" s="240">
        <v>44.62</v>
      </c>
      <c r="I41" s="240">
        <v>5.5085588999999997</v>
      </c>
      <c r="J41" s="219">
        <f>AVERAGE(11.1%,11.6%)</f>
        <v>0.11349999999999999</v>
      </c>
      <c r="K41" s="220">
        <f t="shared" si="0"/>
        <v>46.97</v>
      </c>
      <c r="L41" s="116"/>
    </row>
    <row r="42" spans="3:12" x14ac:dyDescent="0.3">
      <c r="C42" s="226" t="s">
        <v>266</v>
      </c>
      <c r="D42" s="227">
        <v>10.5</v>
      </c>
      <c r="E42" s="240">
        <v>0</v>
      </c>
      <c r="F42" s="240">
        <v>50</v>
      </c>
      <c r="G42" s="240"/>
      <c r="H42" s="240">
        <v>50</v>
      </c>
      <c r="I42" s="240">
        <v>0</v>
      </c>
      <c r="J42" s="219">
        <v>0.105</v>
      </c>
      <c r="K42" s="220"/>
      <c r="L42" s="116"/>
    </row>
    <row r="43" spans="3:12" x14ac:dyDescent="0.3">
      <c r="C43" s="226" t="s">
        <v>253</v>
      </c>
      <c r="D43" s="227">
        <v>0.65</v>
      </c>
      <c r="E43" s="240">
        <v>351.28</v>
      </c>
      <c r="F43" s="240">
        <v>0</v>
      </c>
      <c r="G43" s="240">
        <v>0</v>
      </c>
      <c r="H43" s="240">
        <v>351.28</v>
      </c>
      <c r="I43" s="240">
        <v>0</v>
      </c>
      <c r="J43" s="219">
        <v>6.4999999999999997E-3</v>
      </c>
      <c r="K43" s="220">
        <f t="shared" si="0"/>
        <v>351.28</v>
      </c>
      <c r="L43" s="116"/>
    </row>
    <row r="44" spans="3:12" x14ac:dyDescent="0.3">
      <c r="C44" s="226" t="s">
        <v>254</v>
      </c>
      <c r="D44" s="227">
        <v>1</v>
      </c>
      <c r="E44" s="240">
        <v>6.07</v>
      </c>
      <c r="F44" s="240">
        <v>0</v>
      </c>
      <c r="G44" s="240">
        <v>0</v>
      </c>
      <c r="H44" s="240">
        <v>6.07</v>
      </c>
      <c r="I44" s="240">
        <v>0</v>
      </c>
      <c r="J44" s="219">
        <v>0.01</v>
      </c>
      <c r="K44" s="220">
        <f t="shared" si="0"/>
        <v>6.07</v>
      </c>
      <c r="L44" s="116"/>
    </row>
    <row r="45" spans="3:12" x14ac:dyDescent="0.3">
      <c r="C45" s="216" t="s">
        <v>255</v>
      </c>
      <c r="D45" s="237"/>
      <c r="E45" s="241">
        <v>2394.31</v>
      </c>
      <c r="F45" s="241">
        <f t="shared" ref="F45:I45" si="1">SUM(F38:F44)</f>
        <v>431.26</v>
      </c>
      <c r="G45" s="241">
        <f t="shared" si="1"/>
        <v>317.68</v>
      </c>
      <c r="H45" s="241">
        <f t="shared" si="1"/>
        <v>2507.89</v>
      </c>
      <c r="I45" s="241">
        <f t="shared" si="1"/>
        <v>234.5708525</v>
      </c>
      <c r="J45" s="220"/>
      <c r="K45" s="220"/>
      <c r="L45" s="116"/>
    </row>
    <row r="46" spans="3:12" x14ac:dyDescent="0.3">
      <c r="C46" s="226" t="s">
        <v>256</v>
      </c>
      <c r="D46" s="227" t="s">
        <v>257</v>
      </c>
      <c r="E46" s="240">
        <v>924.02</v>
      </c>
      <c r="F46" s="240">
        <v>0</v>
      </c>
      <c r="G46" s="240">
        <v>0</v>
      </c>
      <c r="H46" s="240">
        <v>924.02</v>
      </c>
      <c r="I46" s="240">
        <v>122.7526</v>
      </c>
      <c r="J46" s="219">
        <v>0.1</v>
      </c>
      <c r="K46" s="220">
        <f>AVERAGE(H46,E46)</f>
        <v>924.02</v>
      </c>
      <c r="L46" s="116"/>
    </row>
    <row r="47" spans="3:12" x14ac:dyDescent="0.3">
      <c r="C47" s="226" t="s">
        <v>258</v>
      </c>
      <c r="D47" s="227" t="s">
        <v>336</v>
      </c>
      <c r="E47" s="240">
        <v>211.64000000000001</v>
      </c>
      <c r="F47" s="240">
        <v>0</v>
      </c>
      <c r="G47" s="240">
        <v>56.99</v>
      </c>
      <c r="H47" s="240">
        <v>154.65</v>
      </c>
      <c r="I47" s="240">
        <v>22.4528055</v>
      </c>
      <c r="J47" s="221">
        <f>AVERAGE(11.65%,12%)</f>
        <v>0.11824999999999999</v>
      </c>
      <c r="K47" s="220">
        <f>AVERAGE(H47,E47)</f>
        <v>183.14500000000001</v>
      </c>
      <c r="L47" s="116"/>
    </row>
    <row r="48" spans="3:12" x14ac:dyDescent="0.3">
      <c r="C48" s="226" t="s">
        <v>259</v>
      </c>
      <c r="D48" s="227">
        <v>9.8800000000000008</v>
      </c>
      <c r="E48" s="240">
        <v>2467.7399999999998</v>
      </c>
      <c r="F48" s="240">
        <v>0</v>
      </c>
      <c r="G48" s="240">
        <v>357.17</v>
      </c>
      <c r="H48" s="240">
        <v>2110.5699999999997</v>
      </c>
      <c r="I48" s="240">
        <v>210.2042917</v>
      </c>
      <c r="J48" s="219">
        <v>9.8799999999999999E-2</v>
      </c>
      <c r="K48" s="220">
        <f t="shared" ref="K48:K50" si="2">AVERAGE(H48,E48)</f>
        <v>2289.1549999999997</v>
      </c>
      <c r="L48" s="116"/>
    </row>
    <row r="49" spans="3:12" x14ac:dyDescent="0.3">
      <c r="C49" s="226" t="s">
        <v>260</v>
      </c>
      <c r="D49" s="227">
        <v>9.75</v>
      </c>
      <c r="E49" s="240">
        <v>2505.8399999999997</v>
      </c>
      <c r="F49" s="240">
        <v>0</v>
      </c>
      <c r="G49" s="240">
        <v>304.63</v>
      </c>
      <c r="H49" s="240">
        <v>2201.2099999999996</v>
      </c>
      <c r="I49" s="240">
        <v>234.8212872</v>
      </c>
      <c r="J49" s="219">
        <v>9.7500000000000003E-2</v>
      </c>
      <c r="K49" s="220">
        <f t="shared" si="2"/>
        <v>2353.5249999999996</v>
      </c>
      <c r="L49" s="116"/>
    </row>
    <row r="50" spans="3:12" x14ac:dyDescent="0.3">
      <c r="C50" s="226" t="s">
        <v>261</v>
      </c>
      <c r="D50" s="227">
        <v>10.17</v>
      </c>
      <c r="E50" s="240">
        <v>1222.56</v>
      </c>
      <c r="F50" s="240">
        <v>227.88</v>
      </c>
      <c r="G50" s="240">
        <v>0</v>
      </c>
      <c r="H50" s="240">
        <v>1450.44</v>
      </c>
      <c r="I50" s="240">
        <v>124.9323311</v>
      </c>
      <c r="J50" s="219">
        <v>0.1017</v>
      </c>
      <c r="K50" s="220">
        <f t="shared" si="2"/>
        <v>1336.5</v>
      </c>
      <c r="L50" s="116"/>
    </row>
    <row r="51" spans="3:12" x14ac:dyDescent="0.3">
      <c r="C51" s="226" t="s">
        <v>262</v>
      </c>
      <c r="D51" s="227">
        <v>10.19</v>
      </c>
      <c r="E51" s="240">
        <v>1222.56</v>
      </c>
      <c r="F51" s="240">
        <v>227.88</v>
      </c>
      <c r="G51" s="240">
        <v>0</v>
      </c>
      <c r="H51" s="240">
        <v>1450.44</v>
      </c>
      <c r="I51" s="240">
        <v>128.1222574</v>
      </c>
      <c r="J51" s="219">
        <v>0.1019</v>
      </c>
      <c r="K51" s="220">
        <f>AVERAGE(H51,E51)</f>
        <v>1336.5</v>
      </c>
      <c r="L51" s="116"/>
    </row>
    <row r="52" spans="3:12" x14ac:dyDescent="0.3">
      <c r="C52" s="226" t="s">
        <v>263</v>
      </c>
      <c r="D52" s="227" t="s">
        <v>337</v>
      </c>
      <c r="E52" s="240">
        <v>1263.9999999999998</v>
      </c>
      <c r="F52" s="240">
        <v>1250</v>
      </c>
      <c r="G52" s="240">
        <v>680.67</v>
      </c>
      <c r="H52" s="240">
        <v>1833.33</v>
      </c>
      <c r="I52" s="240">
        <v>194.69995689999999</v>
      </c>
      <c r="J52" s="221">
        <f>AVERAGE(10.5%,10.99%)</f>
        <v>0.10744999999999999</v>
      </c>
      <c r="K52" s="220">
        <f>AVERAGE(H52,E52)</f>
        <v>1548.665</v>
      </c>
      <c r="L52" s="116"/>
    </row>
    <row r="53" spans="3:12" x14ac:dyDescent="0.3">
      <c r="C53" s="256" t="s">
        <v>346</v>
      </c>
      <c r="D53" s="257" t="s">
        <v>347</v>
      </c>
      <c r="E53" s="258">
        <v>363.82</v>
      </c>
      <c r="F53" s="256">
        <v>0</v>
      </c>
      <c r="G53" s="256">
        <v>172.68</v>
      </c>
      <c r="H53" s="256">
        <f>E53+F53-G53</f>
        <v>191.14</v>
      </c>
      <c r="I53" s="240">
        <v>28.452393000000001</v>
      </c>
      <c r="J53" s="221"/>
      <c r="K53" s="220"/>
      <c r="L53" s="116"/>
    </row>
    <row r="54" spans="3:12" x14ac:dyDescent="0.3">
      <c r="C54" s="226" t="s">
        <v>338</v>
      </c>
      <c r="D54" s="227">
        <v>10.75</v>
      </c>
      <c r="E54" s="240">
        <v>0</v>
      </c>
      <c r="F54" s="240">
        <v>500</v>
      </c>
      <c r="G54" s="240">
        <v>0</v>
      </c>
      <c r="H54" s="240">
        <v>500</v>
      </c>
      <c r="I54" s="240">
        <v>38.1363013</v>
      </c>
      <c r="J54" s="221">
        <v>0.1075</v>
      </c>
      <c r="K54" s="243">
        <f>AVERAGE(H54,E54)</f>
        <v>250</v>
      </c>
      <c r="L54" s="116"/>
    </row>
    <row r="55" spans="3:12" x14ac:dyDescent="0.3">
      <c r="C55" s="226" t="s">
        <v>339</v>
      </c>
      <c r="D55" s="227">
        <v>9.75</v>
      </c>
      <c r="E55" s="240">
        <v>458.33333349999998</v>
      </c>
      <c r="F55" s="240">
        <v>0</v>
      </c>
      <c r="G55" s="240">
        <v>45.833333700000004</v>
      </c>
      <c r="H55" s="240">
        <v>412.49999979999996</v>
      </c>
      <c r="I55" s="240">
        <v>39.770205500000003</v>
      </c>
      <c r="J55" s="221">
        <v>9.7500000000000003E-2</v>
      </c>
      <c r="K55" s="243">
        <f t="shared" ref="K55:K58" si="3">AVERAGE(H55,E55)</f>
        <v>435.41666664999997</v>
      </c>
      <c r="L55" s="116"/>
    </row>
    <row r="56" spans="3:12" x14ac:dyDescent="0.3">
      <c r="C56" s="226" t="s">
        <v>340</v>
      </c>
      <c r="D56" s="227">
        <v>10</v>
      </c>
      <c r="E56" s="240">
        <v>2249.58</v>
      </c>
      <c r="F56" s="240">
        <v>3165</v>
      </c>
      <c r="G56" s="240">
        <v>2919.01</v>
      </c>
      <c r="H56" s="240">
        <v>2495.5699999999997</v>
      </c>
      <c r="I56" s="240">
        <v>228.0930315</v>
      </c>
      <c r="J56" s="221">
        <v>0.1</v>
      </c>
      <c r="K56" s="243">
        <f t="shared" si="3"/>
        <v>2372.5749999999998</v>
      </c>
      <c r="L56" s="116"/>
    </row>
    <row r="57" spans="3:12" x14ac:dyDescent="0.3">
      <c r="C57" s="256" t="s">
        <v>348</v>
      </c>
      <c r="D57" s="257">
        <v>10</v>
      </c>
      <c r="E57" s="258">
        <v>1998.38</v>
      </c>
      <c r="F57" s="256">
        <v>4984</v>
      </c>
      <c r="G57" s="256">
        <v>2988.76</v>
      </c>
      <c r="H57" s="256">
        <f t="shared" ref="H57" si="4">E57+F57-G57</f>
        <v>3993.62</v>
      </c>
      <c r="I57" s="240">
        <v>332.31108389999997</v>
      </c>
      <c r="J57" s="221"/>
      <c r="K57" s="243"/>
      <c r="L57" s="116"/>
    </row>
    <row r="58" spans="3:12" x14ac:dyDescent="0.3">
      <c r="C58" s="226" t="s">
        <v>341</v>
      </c>
      <c r="D58" s="227">
        <v>11.75</v>
      </c>
      <c r="E58" s="240">
        <v>0</v>
      </c>
      <c r="F58" s="240">
        <v>1000</v>
      </c>
      <c r="G58" s="240">
        <v>0</v>
      </c>
      <c r="H58" s="240">
        <v>1000</v>
      </c>
      <c r="I58" s="240">
        <v>36.231204400000003</v>
      </c>
      <c r="J58" s="221">
        <v>0.11749999999999999</v>
      </c>
      <c r="K58" s="243">
        <f t="shared" si="3"/>
        <v>500</v>
      </c>
      <c r="L58" s="116"/>
    </row>
    <row r="59" spans="3:12" x14ac:dyDescent="0.3">
      <c r="C59" s="216" t="s">
        <v>264</v>
      </c>
      <c r="D59" s="237"/>
      <c r="E59" s="241">
        <f>SUM(E46:E58)</f>
        <v>14888.473333499998</v>
      </c>
      <c r="F59" s="241">
        <f t="shared" ref="F59:I59" si="5">SUM(F46:F58)</f>
        <v>11354.76</v>
      </c>
      <c r="G59" s="241">
        <f t="shared" si="5"/>
        <v>7525.7433337000002</v>
      </c>
      <c r="H59" s="241">
        <f t="shared" si="5"/>
        <v>18717.4899998</v>
      </c>
      <c r="I59" s="241">
        <f t="shared" si="5"/>
        <v>1740.9797493999999</v>
      </c>
      <c r="J59" s="242"/>
      <c r="K59" s="242"/>
      <c r="L59" s="116"/>
    </row>
    <row r="60" spans="3:12" x14ac:dyDescent="0.3">
      <c r="C60" s="216" t="s">
        <v>265</v>
      </c>
      <c r="D60" s="237"/>
      <c r="E60" s="241">
        <f>E45+E59</f>
        <v>17282.7833335</v>
      </c>
      <c r="F60" s="241">
        <f t="shared" ref="F60:H60" si="6">F45+F59</f>
        <v>11786.02</v>
      </c>
      <c r="G60" s="241">
        <f t="shared" si="6"/>
        <v>7843.4233337000005</v>
      </c>
      <c r="H60" s="241">
        <f t="shared" si="6"/>
        <v>21225.379999799999</v>
      </c>
      <c r="I60" s="241">
        <f>I45+I59</f>
        <v>1975.5506018999999</v>
      </c>
      <c r="J60" s="242"/>
      <c r="K60" s="242"/>
      <c r="L60" s="116"/>
    </row>
    <row r="61" spans="3:12" x14ac:dyDescent="0.3">
      <c r="I61" s="244">
        <f>+I60/AVERAGE(E60,H60)</f>
        <v>0.10260424963927788</v>
      </c>
    </row>
  </sheetData>
  <mergeCells count="3">
    <mergeCell ref="C3:D3"/>
    <mergeCell ref="C13:D13"/>
    <mergeCell ref="C36:L3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8"/>
  <sheetViews>
    <sheetView workbookViewId="0">
      <selection activeCell="H15" sqref="H15"/>
    </sheetView>
  </sheetViews>
  <sheetFormatPr defaultRowHeight="14.4" x14ac:dyDescent="0.3"/>
  <cols>
    <col min="3" max="3" width="31.5546875" customWidth="1"/>
  </cols>
  <sheetData>
    <row r="2" spans="2:18" x14ac:dyDescent="0.3">
      <c r="C2" s="228" t="s">
        <v>269</v>
      </c>
      <c r="D2" s="247" t="s">
        <v>354</v>
      </c>
    </row>
    <row r="3" spans="2:18" x14ac:dyDescent="0.3">
      <c r="C3" s="234" t="s">
        <v>10</v>
      </c>
      <c r="D3" s="181" t="s">
        <v>128</v>
      </c>
    </row>
    <row r="4" spans="2:18" x14ac:dyDescent="0.3">
      <c r="B4" s="236"/>
      <c r="C4" s="182" t="s">
        <v>270</v>
      </c>
      <c r="D4" s="235">
        <f>NP!D21/12</f>
        <v>231.87583333333336</v>
      </c>
    </row>
    <row r="5" spans="2:18" x14ac:dyDescent="0.3">
      <c r="C5" s="182" t="s">
        <v>271</v>
      </c>
      <c r="D5" s="235">
        <f>RoE!D5*0.01</f>
        <v>101.55161761113047</v>
      </c>
    </row>
    <row r="6" spans="2:18" x14ac:dyDescent="0.3">
      <c r="C6" s="182" t="s">
        <v>272</v>
      </c>
      <c r="D6" s="235">
        <f>D12*45/365</f>
        <v>447.89626624879702</v>
      </c>
    </row>
    <row r="7" spans="2:18" x14ac:dyDescent="0.3">
      <c r="C7" s="234" t="s">
        <v>273</v>
      </c>
      <c r="D7" s="182"/>
    </row>
    <row r="8" spans="2:18" x14ac:dyDescent="0.3">
      <c r="C8" s="182" t="s">
        <v>274</v>
      </c>
      <c r="D8" s="248">
        <v>0</v>
      </c>
    </row>
    <row r="9" spans="2:18" x14ac:dyDescent="0.3">
      <c r="B9" s="200"/>
      <c r="C9" s="182" t="s">
        <v>275</v>
      </c>
      <c r="D9" s="249">
        <f>SUM(D4:D6)-D8</f>
        <v>781.32371719326079</v>
      </c>
    </row>
    <row r="10" spans="2:18" x14ac:dyDescent="0.3">
      <c r="C10" s="182" t="s">
        <v>276</v>
      </c>
      <c r="D10" s="250">
        <v>0.105</v>
      </c>
    </row>
    <row r="11" spans="2:18" x14ac:dyDescent="0.3">
      <c r="C11" s="182" t="s">
        <v>277</v>
      </c>
      <c r="D11" s="235">
        <f>D9*D10</f>
        <v>82.038990305292387</v>
      </c>
    </row>
    <row r="12" spans="2:18" x14ac:dyDescent="0.3">
      <c r="C12" s="234" t="s">
        <v>278</v>
      </c>
      <c r="D12" s="235">
        <f>NP!D14</f>
        <v>3632.9363817957978</v>
      </c>
    </row>
    <row r="15" spans="2:18" ht="15" thickBot="1" x14ac:dyDescent="0.35"/>
    <row r="16" spans="2:18" ht="15" thickBot="1" x14ac:dyDescent="0.35">
      <c r="C16" s="215" t="s">
        <v>319</v>
      </c>
      <c r="K16" s="308" t="s">
        <v>279</v>
      </c>
      <c r="L16" s="310" t="s">
        <v>280</v>
      </c>
      <c r="M16" s="311"/>
      <c r="N16" s="311"/>
      <c r="O16" s="311"/>
      <c r="P16" s="311"/>
      <c r="Q16" s="311"/>
      <c r="R16" s="312"/>
    </row>
    <row r="17" spans="3:18" ht="15" thickBot="1" x14ac:dyDescent="0.35">
      <c r="K17" s="309"/>
      <c r="L17" s="230" t="s">
        <v>281</v>
      </c>
      <c r="M17" s="230" t="s">
        <v>282</v>
      </c>
      <c r="N17" s="230" t="s">
        <v>283</v>
      </c>
      <c r="O17" s="230" t="s">
        <v>284</v>
      </c>
      <c r="P17" s="230" t="s">
        <v>285</v>
      </c>
      <c r="Q17" s="230" t="s">
        <v>286</v>
      </c>
      <c r="R17" s="231" t="s">
        <v>287</v>
      </c>
    </row>
    <row r="18" spans="3:18" ht="15" thickBot="1" x14ac:dyDescent="0.35">
      <c r="C18" s="251" t="s">
        <v>292</v>
      </c>
      <c r="D18" s="252">
        <v>9</v>
      </c>
      <c r="K18" s="229" t="s">
        <v>288</v>
      </c>
      <c r="L18" s="229">
        <v>7.95</v>
      </c>
      <c r="M18" s="229">
        <v>7.95</v>
      </c>
      <c r="N18" s="229">
        <v>8.35</v>
      </c>
      <c r="O18" s="229">
        <v>8.6999999999999993</v>
      </c>
      <c r="P18" s="229">
        <v>8.8000000000000007</v>
      </c>
      <c r="Q18" s="229">
        <v>8.85</v>
      </c>
      <c r="R18" s="229">
        <v>8.9</v>
      </c>
    </row>
    <row r="19" spans="3:18" ht="15" thickBot="1" x14ac:dyDescent="0.35">
      <c r="C19" s="232" t="s">
        <v>293</v>
      </c>
      <c r="D19" s="233">
        <v>9</v>
      </c>
      <c r="K19" s="229" t="s">
        <v>289</v>
      </c>
      <c r="L19" s="229">
        <v>8.1999999999999993</v>
      </c>
      <c r="M19" s="229">
        <v>8.1999999999999993</v>
      </c>
      <c r="N19" s="229">
        <v>8.5500000000000007</v>
      </c>
      <c r="O19" s="229">
        <v>8.9</v>
      </c>
      <c r="P19" s="229">
        <v>9</v>
      </c>
      <c r="Q19" s="229">
        <v>9.0500000000000007</v>
      </c>
      <c r="R19" s="229">
        <v>9.1</v>
      </c>
    </row>
    <row r="20" spans="3:18" ht="15" thickBot="1" x14ac:dyDescent="0.35">
      <c r="C20" s="232" t="s">
        <v>294</v>
      </c>
      <c r="D20" s="233">
        <v>9</v>
      </c>
      <c r="K20" s="229" t="s">
        <v>290</v>
      </c>
      <c r="L20" s="229">
        <v>8.1999999999999993</v>
      </c>
      <c r="M20" s="229">
        <v>8.1999999999999993</v>
      </c>
      <c r="N20" s="229">
        <v>8.5500000000000007</v>
      </c>
      <c r="O20" s="229">
        <v>8.9</v>
      </c>
      <c r="P20" s="229">
        <v>9</v>
      </c>
      <c r="Q20" s="229">
        <v>9.0500000000000007</v>
      </c>
      <c r="R20" s="229">
        <v>9.1</v>
      </c>
    </row>
    <row r="21" spans="3:18" ht="15" thickBot="1" x14ac:dyDescent="0.35">
      <c r="C21" s="232" t="s">
        <v>295</v>
      </c>
      <c r="D21" s="233">
        <v>9</v>
      </c>
      <c r="K21" s="229" t="s">
        <v>291</v>
      </c>
      <c r="L21" s="229">
        <v>8.1999999999999993</v>
      </c>
      <c r="M21" s="229">
        <v>8.1999999999999993</v>
      </c>
      <c r="N21" s="229">
        <v>8.5500000000000007</v>
      </c>
      <c r="O21" s="229">
        <v>8.9</v>
      </c>
      <c r="P21" s="229">
        <v>9</v>
      </c>
      <c r="Q21" s="229">
        <v>9.0500000000000007</v>
      </c>
      <c r="R21" s="229">
        <v>9.1</v>
      </c>
    </row>
    <row r="22" spans="3:18" ht="15" thickBot="1" x14ac:dyDescent="0.35">
      <c r="C22" s="232" t="s">
        <v>296</v>
      </c>
      <c r="D22" s="233">
        <v>9</v>
      </c>
      <c r="K22" s="229" t="s">
        <v>292</v>
      </c>
      <c r="L22" s="229">
        <v>8.1999999999999993</v>
      </c>
      <c r="M22" s="229">
        <v>8.1999999999999993</v>
      </c>
      <c r="N22" s="229">
        <v>8.5500000000000007</v>
      </c>
      <c r="O22" s="229">
        <v>8.9</v>
      </c>
      <c r="P22" s="229">
        <v>9</v>
      </c>
      <c r="Q22" s="229">
        <v>9.0500000000000007</v>
      </c>
      <c r="R22" s="229">
        <v>9.1</v>
      </c>
    </row>
    <row r="23" spans="3:18" ht="15" thickBot="1" x14ac:dyDescent="0.35">
      <c r="C23" s="232" t="s">
        <v>297</v>
      </c>
      <c r="D23" s="233">
        <v>8.9499999999999993</v>
      </c>
      <c r="K23" s="229" t="s">
        <v>293</v>
      </c>
      <c r="L23" s="229">
        <v>8.1999999999999993</v>
      </c>
      <c r="M23" s="229">
        <v>8.1999999999999993</v>
      </c>
      <c r="N23" s="229">
        <v>8.5500000000000007</v>
      </c>
      <c r="O23" s="229">
        <v>8.9</v>
      </c>
      <c r="P23" s="229">
        <v>9</v>
      </c>
      <c r="Q23" s="229">
        <v>9.0500000000000007</v>
      </c>
      <c r="R23" s="229">
        <v>9.1</v>
      </c>
    </row>
    <row r="24" spans="3:18" ht="15" thickBot="1" x14ac:dyDescent="0.35">
      <c r="C24" s="232" t="s">
        <v>298</v>
      </c>
      <c r="D24" s="233">
        <v>8.9499999999999993</v>
      </c>
      <c r="K24" s="229" t="s">
        <v>294</v>
      </c>
      <c r="L24" s="229">
        <v>8.1999999999999993</v>
      </c>
      <c r="M24" s="229">
        <v>8.1999999999999993</v>
      </c>
      <c r="N24" s="229">
        <v>8.5500000000000007</v>
      </c>
      <c r="O24" s="229">
        <v>8.9</v>
      </c>
      <c r="P24" s="229">
        <v>9</v>
      </c>
      <c r="Q24" s="229">
        <v>9.0500000000000007</v>
      </c>
      <c r="R24" s="229">
        <v>9.1</v>
      </c>
    </row>
    <row r="25" spans="3:18" ht="15" thickBot="1" x14ac:dyDescent="0.35">
      <c r="C25" s="232" t="s">
        <v>299</v>
      </c>
      <c r="D25" s="233">
        <v>8.9499999999999993</v>
      </c>
      <c r="K25" s="229" t="s">
        <v>295</v>
      </c>
      <c r="L25" s="229">
        <v>8.1999999999999993</v>
      </c>
      <c r="M25" s="229">
        <v>8.1999999999999993</v>
      </c>
      <c r="N25" s="229">
        <v>8.5500000000000007</v>
      </c>
      <c r="O25" s="229">
        <v>8.9</v>
      </c>
      <c r="P25" s="229">
        <v>9</v>
      </c>
      <c r="Q25" s="229">
        <v>9.0500000000000007</v>
      </c>
      <c r="R25" s="229">
        <v>9.1</v>
      </c>
    </row>
    <row r="26" spans="3:18" ht="15" thickBot="1" x14ac:dyDescent="0.35">
      <c r="C26" s="232" t="s">
        <v>300</v>
      </c>
      <c r="D26" s="233">
        <v>8.85</v>
      </c>
      <c r="K26" s="229" t="s">
        <v>296</v>
      </c>
      <c r="L26" s="229">
        <v>8.1999999999999993</v>
      </c>
      <c r="M26" s="229">
        <v>8.1999999999999993</v>
      </c>
      <c r="N26" s="229">
        <v>8.5500000000000007</v>
      </c>
      <c r="O26" s="229">
        <v>8.9</v>
      </c>
      <c r="P26" s="229">
        <v>9</v>
      </c>
      <c r="Q26" s="229">
        <v>9.0500000000000007</v>
      </c>
      <c r="R26" s="229">
        <v>9.1</v>
      </c>
    </row>
    <row r="27" spans="3:18" ht="15" thickBot="1" x14ac:dyDescent="0.35">
      <c r="C27" s="232" t="s">
        <v>301</v>
      </c>
      <c r="D27" s="233">
        <v>8.75</v>
      </c>
      <c r="K27" s="229" t="s">
        <v>297</v>
      </c>
      <c r="L27" s="229">
        <v>8.1999999999999993</v>
      </c>
      <c r="M27" s="229">
        <v>8.1999999999999993</v>
      </c>
      <c r="N27" s="229">
        <v>8.5</v>
      </c>
      <c r="O27" s="229">
        <v>8.85</v>
      </c>
      <c r="P27" s="229">
        <v>8.9499999999999993</v>
      </c>
      <c r="Q27" s="229">
        <v>9.0500000000000007</v>
      </c>
      <c r="R27" s="229">
        <v>9.1</v>
      </c>
    </row>
    <row r="28" spans="3:18" ht="15" thickBot="1" x14ac:dyDescent="0.35">
      <c r="C28" s="232" t="s">
        <v>302</v>
      </c>
      <c r="D28" s="233">
        <v>8.65</v>
      </c>
      <c r="K28" s="229" t="s">
        <v>298</v>
      </c>
      <c r="L28" s="229">
        <v>8.1999999999999993</v>
      </c>
      <c r="M28" s="229">
        <v>8.4499999999999993</v>
      </c>
      <c r="N28" s="229">
        <v>8.5</v>
      </c>
      <c r="O28" s="229">
        <v>8.85</v>
      </c>
      <c r="P28" s="229">
        <v>8.9499999999999993</v>
      </c>
      <c r="Q28" s="229">
        <v>9.0500000000000007</v>
      </c>
      <c r="R28" s="229">
        <v>9.1</v>
      </c>
    </row>
    <row r="29" spans="3:18" ht="15" thickBot="1" x14ac:dyDescent="0.35">
      <c r="C29" s="232" t="s">
        <v>303</v>
      </c>
      <c r="D29" s="233">
        <v>8.65</v>
      </c>
      <c r="K29" s="229" t="s">
        <v>299</v>
      </c>
      <c r="L29" s="229">
        <v>8.1999999999999993</v>
      </c>
      <c r="M29" s="229">
        <v>8.4499999999999993</v>
      </c>
      <c r="N29" s="229">
        <v>8.5</v>
      </c>
      <c r="O29" s="229">
        <v>8.85</v>
      </c>
      <c r="P29" s="229">
        <v>8.9499999999999993</v>
      </c>
      <c r="Q29" s="229">
        <v>9.0500000000000007</v>
      </c>
      <c r="R29" s="229">
        <v>9.1</v>
      </c>
    </row>
    <row r="30" spans="3:18" ht="24.6" thickBot="1" x14ac:dyDescent="0.35">
      <c r="C30" s="253" t="s">
        <v>345</v>
      </c>
      <c r="D30" s="254">
        <v>0.09</v>
      </c>
      <c r="K30" s="229" t="s">
        <v>300</v>
      </c>
      <c r="L30" s="229">
        <v>8.1</v>
      </c>
      <c r="M30" s="229">
        <v>8.35</v>
      </c>
      <c r="N30" s="229">
        <v>8.4</v>
      </c>
      <c r="O30" s="229">
        <v>8.75</v>
      </c>
      <c r="P30" s="229">
        <v>8.85</v>
      </c>
      <c r="Q30" s="229">
        <v>8.9499999999999993</v>
      </c>
      <c r="R30" s="229">
        <v>9</v>
      </c>
    </row>
    <row r="31" spans="3:18" ht="15" thickBot="1" x14ac:dyDescent="0.35">
      <c r="C31" s="251" t="s">
        <v>320</v>
      </c>
      <c r="D31" s="255">
        <v>1.4999999999999999E-2</v>
      </c>
      <c r="K31" s="229" t="s">
        <v>301</v>
      </c>
      <c r="L31" s="229">
        <v>8.1</v>
      </c>
      <c r="M31" s="229">
        <v>8.3000000000000007</v>
      </c>
      <c r="N31" s="229">
        <v>8.3000000000000007</v>
      </c>
      <c r="O31" s="229">
        <v>8.65</v>
      </c>
      <c r="P31" s="229">
        <v>8.75</v>
      </c>
      <c r="Q31" s="229">
        <v>8.85</v>
      </c>
      <c r="R31" s="229">
        <v>8.9499999999999993</v>
      </c>
    </row>
    <row r="32" spans="3:18" ht="15" thickBot="1" x14ac:dyDescent="0.35">
      <c r="C32" s="253" t="s">
        <v>321</v>
      </c>
      <c r="D32" s="254">
        <v>0.105</v>
      </c>
      <c r="K32" s="229" t="s">
        <v>302</v>
      </c>
      <c r="L32" s="229">
        <v>8</v>
      </c>
      <c r="M32" s="229">
        <v>8.1999999999999993</v>
      </c>
      <c r="N32" s="229">
        <v>8.1999999999999993</v>
      </c>
      <c r="O32" s="229">
        <v>8.5500000000000007</v>
      </c>
      <c r="P32" s="229">
        <v>8.65</v>
      </c>
      <c r="Q32" s="229">
        <v>8.75</v>
      </c>
      <c r="R32" s="229">
        <v>8.85</v>
      </c>
    </row>
    <row r="33" spans="11:18" ht="15" thickBot="1" x14ac:dyDescent="0.35">
      <c r="K33" s="229" t="s">
        <v>303</v>
      </c>
      <c r="L33" s="229">
        <v>8</v>
      </c>
      <c r="M33" s="229">
        <v>8.1999999999999993</v>
      </c>
      <c r="N33" s="229">
        <v>8.1999999999999993</v>
      </c>
      <c r="O33" s="229">
        <v>8.5500000000000007</v>
      </c>
      <c r="P33" s="229">
        <v>8.65</v>
      </c>
      <c r="Q33" s="229">
        <v>8.75</v>
      </c>
      <c r="R33" s="229">
        <v>8.85</v>
      </c>
    </row>
    <row r="34" spans="11:18" ht="15" thickBot="1" x14ac:dyDescent="0.35">
      <c r="K34" s="229" t="s">
        <v>304</v>
      </c>
      <c r="L34" s="229">
        <v>8</v>
      </c>
      <c r="M34" s="229">
        <v>8.1999999999999993</v>
      </c>
      <c r="N34" s="229">
        <v>8.1999999999999993</v>
      </c>
      <c r="O34" s="229">
        <v>8.5500000000000007</v>
      </c>
      <c r="P34" s="229">
        <v>8.65</v>
      </c>
      <c r="Q34" s="229">
        <v>8.75</v>
      </c>
      <c r="R34" s="229">
        <v>8.85</v>
      </c>
    </row>
    <row r="35" spans="11:18" ht="15" thickBot="1" x14ac:dyDescent="0.35">
      <c r="K35" s="229" t="s">
        <v>305</v>
      </c>
      <c r="L35" s="229">
        <v>8</v>
      </c>
      <c r="M35" s="229">
        <v>8.1999999999999993</v>
      </c>
      <c r="N35" s="229">
        <v>8.1999999999999993</v>
      </c>
      <c r="O35" s="229">
        <v>8.5500000000000007</v>
      </c>
      <c r="P35" s="229">
        <v>8.65</v>
      </c>
      <c r="Q35" s="229">
        <v>8.75</v>
      </c>
      <c r="R35" s="229">
        <v>8.85</v>
      </c>
    </row>
    <row r="36" spans="11:18" ht="15" thickBot="1" x14ac:dyDescent="0.35">
      <c r="K36" s="229" t="s">
        <v>306</v>
      </c>
      <c r="L36" s="229">
        <v>8</v>
      </c>
      <c r="M36" s="229">
        <v>8.1999999999999993</v>
      </c>
      <c r="N36" s="229">
        <v>8.1999999999999993</v>
      </c>
      <c r="O36" s="229">
        <v>8.5500000000000007</v>
      </c>
      <c r="P36" s="229">
        <v>8.65</v>
      </c>
      <c r="Q36" s="229">
        <v>8.75</v>
      </c>
      <c r="R36" s="229">
        <v>8.85</v>
      </c>
    </row>
    <row r="37" spans="11:18" ht="15" thickBot="1" x14ac:dyDescent="0.35">
      <c r="K37" s="229" t="s">
        <v>307</v>
      </c>
      <c r="L37" s="229">
        <v>8</v>
      </c>
      <c r="M37" s="229">
        <v>8.1999999999999993</v>
      </c>
      <c r="N37" s="229">
        <v>8.1999999999999993</v>
      </c>
      <c r="O37" s="229">
        <v>8.5500000000000007</v>
      </c>
      <c r="P37" s="229">
        <v>8.65</v>
      </c>
      <c r="Q37" s="229">
        <v>8.75</v>
      </c>
      <c r="R37" s="229">
        <v>8.85</v>
      </c>
    </row>
    <row r="38" spans="11:18" ht="15" thickBot="1" x14ac:dyDescent="0.35">
      <c r="K38" s="229" t="s">
        <v>308</v>
      </c>
      <c r="L38" s="229">
        <v>8</v>
      </c>
      <c r="M38" s="229">
        <v>8.15</v>
      </c>
      <c r="N38" s="229">
        <v>8.15</v>
      </c>
      <c r="O38" s="229">
        <v>8.4499999999999993</v>
      </c>
      <c r="P38" s="229">
        <v>8.5500000000000007</v>
      </c>
      <c r="Q38" s="229">
        <v>8.65</v>
      </c>
      <c r="R38" s="229">
        <v>8.75</v>
      </c>
    </row>
    <row r="39" spans="11:18" ht="15" thickBot="1" x14ac:dyDescent="0.35">
      <c r="K39" s="229" t="s">
        <v>309</v>
      </c>
      <c r="L39" s="229">
        <v>8</v>
      </c>
      <c r="M39" s="229">
        <v>8.15</v>
      </c>
      <c r="N39" s="229">
        <v>8.15</v>
      </c>
      <c r="O39" s="229">
        <v>8.4499999999999993</v>
      </c>
      <c r="P39" s="229">
        <v>8.5500000000000007</v>
      </c>
      <c r="Q39" s="229">
        <v>8.65</v>
      </c>
      <c r="R39" s="229">
        <v>8.75</v>
      </c>
    </row>
    <row r="40" spans="11:18" ht="15" thickBot="1" x14ac:dyDescent="0.35">
      <c r="K40" s="229" t="s">
        <v>310</v>
      </c>
      <c r="L40" s="229">
        <v>8</v>
      </c>
      <c r="M40" s="229">
        <v>8.15</v>
      </c>
      <c r="N40" s="229">
        <v>8.15</v>
      </c>
      <c r="O40" s="229">
        <v>8.4499999999999993</v>
      </c>
      <c r="P40" s="229">
        <v>8.5500000000000007</v>
      </c>
      <c r="Q40" s="229">
        <v>8.65</v>
      </c>
      <c r="R40" s="229">
        <v>8.75</v>
      </c>
    </row>
    <row r="41" spans="11:18" ht="15" thickBot="1" x14ac:dyDescent="0.35">
      <c r="K41" s="229" t="s">
        <v>311</v>
      </c>
      <c r="L41" s="229">
        <v>8</v>
      </c>
      <c r="M41" s="229">
        <v>8.15</v>
      </c>
      <c r="N41" s="229">
        <v>8.15</v>
      </c>
      <c r="O41" s="229">
        <v>8.4499999999999993</v>
      </c>
      <c r="P41" s="229">
        <v>8.5500000000000007</v>
      </c>
      <c r="Q41" s="229">
        <v>8.65</v>
      </c>
      <c r="R41" s="229">
        <v>8.75</v>
      </c>
    </row>
    <row r="42" spans="11:18" ht="15" thickBot="1" x14ac:dyDescent="0.35">
      <c r="K42" s="229" t="s">
        <v>312</v>
      </c>
      <c r="L42" s="229">
        <v>8</v>
      </c>
      <c r="M42" s="229">
        <v>8.15</v>
      </c>
      <c r="N42" s="229">
        <v>8.15</v>
      </c>
      <c r="O42" s="229">
        <v>8.4499999999999993</v>
      </c>
      <c r="P42" s="229">
        <v>8.5500000000000007</v>
      </c>
      <c r="Q42" s="229">
        <v>8.65</v>
      </c>
      <c r="R42" s="229">
        <v>8.75</v>
      </c>
    </row>
    <row r="43" spans="11:18" ht="15" thickBot="1" x14ac:dyDescent="0.35">
      <c r="K43" s="229" t="s">
        <v>313</v>
      </c>
      <c r="L43" s="229">
        <v>7.95</v>
      </c>
      <c r="M43" s="229">
        <v>8.1</v>
      </c>
      <c r="N43" s="229">
        <v>8.1</v>
      </c>
      <c r="O43" s="229">
        <v>8.4</v>
      </c>
      <c r="P43" s="229">
        <v>8.5</v>
      </c>
      <c r="Q43" s="229">
        <v>8.6</v>
      </c>
      <c r="R43" s="229">
        <v>8.6999999999999993</v>
      </c>
    </row>
    <row r="44" spans="11:18" ht="15" thickBot="1" x14ac:dyDescent="0.35">
      <c r="K44" s="229" t="s">
        <v>314</v>
      </c>
      <c r="L44" s="229">
        <v>7.95</v>
      </c>
      <c r="M44" s="229">
        <v>8.1</v>
      </c>
      <c r="N44" s="229">
        <v>8.1</v>
      </c>
      <c r="O44" s="229">
        <v>8.4</v>
      </c>
      <c r="P44" s="229">
        <v>8.5</v>
      </c>
      <c r="Q44" s="229">
        <v>8.6</v>
      </c>
      <c r="R44" s="229">
        <v>8.6999999999999993</v>
      </c>
    </row>
    <row r="45" spans="11:18" ht="15" thickBot="1" x14ac:dyDescent="0.35">
      <c r="K45" s="229" t="s">
        <v>315</v>
      </c>
      <c r="L45" s="229">
        <v>7.95</v>
      </c>
      <c r="M45" s="229">
        <v>8.1</v>
      </c>
      <c r="N45" s="229">
        <v>8.1</v>
      </c>
      <c r="O45" s="229">
        <v>8.4</v>
      </c>
      <c r="P45" s="229">
        <v>8.5</v>
      </c>
      <c r="Q45" s="229">
        <v>8.6</v>
      </c>
      <c r="R45" s="229">
        <v>8.6999999999999993</v>
      </c>
    </row>
    <row r="46" spans="11:18" ht="15" thickBot="1" x14ac:dyDescent="0.35">
      <c r="K46" s="229" t="s">
        <v>316</v>
      </c>
      <c r="L46" s="229">
        <v>7.95</v>
      </c>
      <c r="M46" s="229">
        <v>8.1</v>
      </c>
      <c r="N46" s="229">
        <v>8.1</v>
      </c>
      <c r="O46" s="229">
        <v>8.4</v>
      </c>
      <c r="P46" s="229">
        <v>8.5</v>
      </c>
      <c r="Q46" s="229">
        <v>8.6</v>
      </c>
      <c r="R46" s="229">
        <v>8.6999999999999993</v>
      </c>
    </row>
    <row r="47" spans="11:18" ht="15" thickBot="1" x14ac:dyDescent="0.35">
      <c r="K47" s="229" t="s">
        <v>317</v>
      </c>
      <c r="L47" s="229">
        <v>7.95</v>
      </c>
      <c r="M47" s="229">
        <v>8.1</v>
      </c>
      <c r="N47" s="229">
        <v>8.1</v>
      </c>
      <c r="O47" s="229">
        <v>8.4</v>
      </c>
      <c r="P47" s="229">
        <v>8.5</v>
      </c>
      <c r="Q47" s="229">
        <v>8.6</v>
      </c>
      <c r="R47" s="229">
        <v>8.6999999999999993</v>
      </c>
    </row>
    <row r="48" spans="11:18" ht="15" thickBot="1" x14ac:dyDescent="0.35">
      <c r="K48" s="229" t="s">
        <v>318</v>
      </c>
      <c r="L48" s="229">
        <v>7.85</v>
      </c>
      <c r="M48" s="229">
        <v>8</v>
      </c>
      <c r="N48" s="229">
        <v>8</v>
      </c>
      <c r="O48" s="229">
        <v>8.3000000000000007</v>
      </c>
      <c r="P48" s="229">
        <v>8.4</v>
      </c>
      <c r="Q48" s="229">
        <v>8.5</v>
      </c>
      <c r="R48" s="229">
        <v>8.6</v>
      </c>
    </row>
  </sheetData>
  <mergeCells count="2">
    <mergeCell ref="K16:K17"/>
    <mergeCell ref="L16:R1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5"/>
  <sheetViews>
    <sheetView topLeftCell="A52" workbookViewId="0">
      <selection activeCell="I63" sqref="I63"/>
    </sheetView>
  </sheetViews>
  <sheetFormatPr defaultRowHeight="14.4" x14ac:dyDescent="0.3"/>
  <cols>
    <col min="2" max="2" width="27.88671875" customWidth="1"/>
    <col min="3" max="7" width="9.33203125" customWidth="1"/>
    <col min="8" max="8" width="10.88671875" customWidth="1"/>
    <col min="11" max="11" width="40" bestFit="1" customWidth="1"/>
  </cols>
  <sheetData>
    <row r="2" spans="2:16" x14ac:dyDescent="0.3">
      <c r="B2" s="314" t="s">
        <v>149</v>
      </c>
      <c r="C2" s="314"/>
      <c r="D2" s="314"/>
      <c r="E2" s="314"/>
      <c r="F2" s="314"/>
      <c r="G2" s="314"/>
      <c r="H2" s="314"/>
    </row>
    <row r="3" spans="2:16" ht="39.75" customHeight="1" x14ac:dyDescent="0.3">
      <c r="B3" s="159" t="s">
        <v>150</v>
      </c>
      <c r="C3" s="160" t="s">
        <v>151</v>
      </c>
      <c r="D3" s="160" t="s">
        <v>152</v>
      </c>
      <c r="E3" s="160" t="s">
        <v>153</v>
      </c>
      <c r="F3" s="160" t="s">
        <v>154</v>
      </c>
      <c r="G3" s="160" t="s">
        <v>155</v>
      </c>
      <c r="H3" s="161" t="s">
        <v>156</v>
      </c>
      <c r="K3" t="s">
        <v>157</v>
      </c>
    </row>
    <row r="4" spans="2:16" ht="18.75" customHeight="1" x14ac:dyDescent="0.3">
      <c r="B4" s="315" t="s">
        <v>158</v>
      </c>
      <c r="C4" s="315"/>
      <c r="D4" s="315"/>
      <c r="E4" s="315"/>
      <c r="F4" s="315"/>
      <c r="G4" s="315"/>
      <c r="H4" s="315"/>
      <c r="L4" t="s">
        <v>159</v>
      </c>
      <c r="M4" t="s">
        <v>159</v>
      </c>
      <c r="N4" t="s">
        <v>159</v>
      </c>
      <c r="O4" t="s">
        <v>159</v>
      </c>
      <c r="P4" t="s">
        <v>159</v>
      </c>
    </row>
    <row r="5" spans="2:16" x14ac:dyDescent="0.3">
      <c r="B5" s="162" t="s">
        <v>160</v>
      </c>
      <c r="C5" s="163">
        <v>236.85</v>
      </c>
      <c r="D5" s="164">
        <v>290</v>
      </c>
      <c r="E5" s="164">
        <v>364.88</v>
      </c>
      <c r="F5" s="164">
        <v>404.15</v>
      </c>
      <c r="G5" s="164">
        <v>561.83000000000004</v>
      </c>
      <c r="H5" s="165">
        <f>SUM(C5:G5)</f>
        <v>1857.71</v>
      </c>
      <c r="K5" t="s">
        <v>161</v>
      </c>
      <c r="L5">
        <v>2018.15</v>
      </c>
      <c r="M5">
        <v>1785.29</v>
      </c>
      <c r="N5">
        <v>1767.76</v>
      </c>
      <c r="O5">
        <v>1878.93</v>
      </c>
      <c r="P5">
        <v>2045.75</v>
      </c>
    </row>
    <row r="6" spans="2:16" x14ac:dyDescent="0.3">
      <c r="B6" s="162" t="s">
        <v>162</v>
      </c>
      <c r="C6" s="163">
        <v>23.18</v>
      </c>
      <c r="D6" s="164">
        <v>33.879999999999995</v>
      </c>
      <c r="E6" s="164">
        <v>48.81</v>
      </c>
      <c r="F6" s="164">
        <v>64.64</v>
      </c>
      <c r="G6" s="164">
        <v>83.66</v>
      </c>
      <c r="H6" s="165">
        <f t="shared" ref="H6:H20" si="0">SUM(C6:G6)</f>
        <v>254.17</v>
      </c>
      <c r="K6" t="s">
        <v>163</v>
      </c>
    </row>
    <row r="7" spans="2:16" x14ac:dyDescent="0.3">
      <c r="B7" s="162" t="s">
        <v>164</v>
      </c>
      <c r="C7" s="163">
        <v>0.82</v>
      </c>
      <c r="D7" s="164">
        <v>1.69</v>
      </c>
      <c r="E7" s="164">
        <v>3.82</v>
      </c>
      <c r="F7" s="164">
        <v>5.78</v>
      </c>
      <c r="G7" s="164">
        <v>8.26</v>
      </c>
      <c r="H7" s="165">
        <f t="shared" si="0"/>
        <v>20.369999999999997</v>
      </c>
      <c r="K7" t="s">
        <v>165</v>
      </c>
      <c r="L7">
        <v>1227.53</v>
      </c>
      <c r="M7">
        <v>1412.87</v>
      </c>
      <c r="N7">
        <v>1641.39</v>
      </c>
      <c r="O7">
        <v>1847.49</v>
      </c>
      <c r="P7">
        <v>2126.7399999999998</v>
      </c>
    </row>
    <row r="8" spans="2:16" x14ac:dyDescent="0.3">
      <c r="B8" s="162" t="s">
        <v>166</v>
      </c>
      <c r="C8" s="166">
        <v>659.04</v>
      </c>
      <c r="D8" s="167">
        <v>721.47</v>
      </c>
      <c r="E8" s="167">
        <v>789.07</v>
      </c>
      <c r="F8" s="167">
        <v>861.27</v>
      </c>
      <c r="G8" s="167">
        <v>938.39</v>
      </c>
      <c r="H8" s="165">
        <f t="shared" si="0"/>
        <v>3969.24</v>
      </c>
      <c r="K8" t="s">
        <v>167</v>
      </c>
      <c r="L8">
        <v>93.9</v>
      </c>
      <c r="M8">
        <v>96.11</v>
      </c>
      <c r="N8">
        <v>96.45</v>
      </c>
      <c r="O8">
        <v>94.42</v>
      </c>
      <c r="P8">
        <v>94.75</v>
      </c>
    </row>
    <row r="9" spans="2:16" x14ac:dyDescent="0.3">
      <c r="B9" s="168" t="s">
        <v>168</v>
      </c>
      <c r="C9" s="169">
        <f>SUM(C5:C8)</f>
        <v>919.88999999999987</v>
      </c>
      <c r="D9" s="169">
        <f t="shared" ref="D9:G9" si="1">SUM(D5:D8)</f>
        <v>1047.04</v>
      </c>
      <c r="E9" s="169">
        <f t="shared" si="1"/>
        <v>1206.58</v>
      </c>
      <c r="F9" s="169">
        <f t="shared" si="1"/>
        <v>1335.84</v>
      </c>
      <c r="G9" s="169">
        <f t="shared" si="1"/>
        <v>1592.1399999999999</v>
      </c>
      <c r="H9" s="165">
        <f t="shared" si="0"/>
        <v>6101.49</v>
      </c>
      <c r="K9" t="s">
        <v>169</v>
      </c>
      <c r="L9">
        <v>90.72</v>
      </c>
      <c r="M9">
        <v>102.34</v>
      </c>
      <c r="N9">
        <v>104.6</v>
      </c>
      <c r="O9">
        <v>109.91</v>
      </c>
      <c r="P9">
        <v>111.42</v>
      </c>
    </row>
    <row r="10" spans="2:16" x14ac:dyDescent="0.3">
      <c r="B10" s="316" t="s">
        <v>170</v>
      </c>
      <c r="C10" s="316"/>
      <c r="D10" s="316"/>
      <c r="E10" s="316"/>
      <c r="F10" s="316"/>
      <c r="G10" s="316"/>
      <c r="H10" s="316"/>
      <c r="K10" t="s">
        <v>171</v>
      </c>
      <c r="L10">
        <v>1645</v>
      </c>
      <c r="M10">
        <v>1628.84</v>
      </c>
      <c r="N10">
        <v>1731.28</v>
      </c>
      <c r="O10">
        <v>1884.99</v>
      </c>
      <c r="P10">
        <v>2099.79</v>
      </c>
    </row>
    <row r="11" spans="2:16" x14ac:dyDescent="0.3">
      <c r="B11" s="162" t="s">
        <v>172</v>
      </c>
      <c r="C11" s="164">
        <v>16.239999999999998</v>
      </c>
      <c r="D11" s="164">
        <v>7.35</v>
      </c>
      <c r="E11" s="164">
        <v>8.75</v>
      </c>
      <c r="F11" s="164">
        <v>10.85</v>
      </c>
      <c r="G11" s="164">
        <v>8.61</v>
      </c>
      <c r="H11" s="165">
        <f t="shared" si="0"/>
        <v>51.8</v>
      </c>
      <c r="K11" t="s">
        <v>173</v>
      </c>
      <c r="L11">
        <v>1785.29</v>
      </c>
      <c r="M11">
        <v>1767.76</v>
      </c>
      <c r="N11">
        <v>1878.93</v>
      </c>
      <c r="O11">
        <v>2045.75</v>
      </c>
      <c r="P11">
        <v>2278.87</v>
      </c>
    </row>
    <row r="12" spans="2:16" ht="26.4" x14ac:dyDescent="0.3">
      <c r="B12" s="162" t="s">
        <v>174</v>
      </c>
      <c r="C12" s="164">
        <v>39.637499999999996</v>
      </c>
      <c r="D12" s="164">
        <v>57.399999999999991</v>
      </c>
      <c r="E12" s="164">
        <v>67.497500000000002</v>
      </c>
      <c r="F12" s="164">
        <v>68.495000000000005</v>
      </c>
      <c r="G12" s="164">
        <v>72.86999999999999</v>
      </c>
      <c r="H12" s="165">
        <f t="shared" si="0"/>
        <v>305.89999999999998</v>
      </c>
    </row>
    <row r="13" spans="2:16" x14ac:dyDescent="0.3">
      <c r="B13" s="162" t="s">
        <v>175</v>
      </c>
      <c r="C13" s="164">
        <v>41.824999999999996</v>
      </c>
      <c r="D13" s="164">
        <v>61.86249999999999</v>
      </c>
      <c r="E13" s="164">
        <v>81.899999999999991</v>
      </c>
      <c r="F13" s="164">
        <v>101.9375</v>
      </c>
      <c r="G13" s="164">
        <v>121.97499999999998</v>
      </c>
      <c r="H13" s="165">
        <f t="shared" si="0"/>
        <v>409.49999999999994</v>
      </c>
    </row>
    <row r="14" spans="2:16" x14ac:dyDescent="0.3">
      <c r="B14" s="162" t="s">
        <v>176</v>
      </c>
      <c r="C14" s="164">
        <v>43.925000000000004</v>
      </c>
      <c r="D14" s="164">
        <v>44.625</v>
      </c>
      <c r="E14" s="164">
        <v>45.324999999999996</v>
      </c>
      <c r="F14" s="164">
        <v>46.2</v>
      </c>
      <c r="G14" s="164">
        <v>47.39</v>
      </c>
      <c r="H14" s="165">
        <f t="shared" si="0"/>
        <v>227.46499999999997</v>
      </c>
    </row>
    <row r="15" spans="2:16" x14ac:dyDescent="0.3">
      <c r="B15" s="162" t="s">
        <v>177</v>
      </c>
      <c r="C15" s="164">
        <v>82.6</v>
      </c>
      <c r="D15" s="164">
        <v>87.555999999999997</v>
      </c>
      <c r="E15" s="164">
        <v>92.809359999999998</v>
      </c>
      <c r="F15" s="164">
        <v>98.377921600000022</v>
      </c>
      <c r="G15" s="164">
        <v>104.28059689600002</v>
      </c>
      <c r="H15" s="165">
        <f t="shared" si="0"/>
        <v>465.62387849600009</v>
      </c>
    </row>
    <row r="16" spans="2:16" x14ac:dyDescent="0.3">
      <c r="B16" s="162" t="s">
        <v>178</v>
      </c>
      <c r="C16" s="167">
        <v>16.38</v>
      </c>
      <c r="D16" s="167">
        <v>16.38</v>
      </c>
      <c r="E16" s="167">
        <v>16.38</v>
      </c>
      <c r="F16" s="167">
        <v>16.38</v>
      </c>
      <c r="G16" s="167">
        <v>16.38</v>
      </c>
      <c r="H16" s="165">
        <f t="shared" si="0"/>
        <v>81.899999999999991</v>
      </c>
    </row>
    <row r="17" spans="2:8" x14ac:dyDescent="0.3">
      <c r="B17" s="162" t="s">
        <v>179</v>
      </c>
      <c r="C17" s="167">
        <v>11.899999999999999</v>
      </c>
      <c r="D17" s="167">
        <v>11.899999999999999</v>
      </c>
      <c r="E17" s="167">
        <v>11.899999999999999</v>
      </c>
      <c r="F17" s="167">
        <v>11.899999999999999</v>
      </c>
      <c r="G17" s="167">
        <v>11.899999999999999</v>
      </c>
      <c r="H17" s="165">
        <f t="shared" si="0"/>
        <v>59.499999999999993</v>
      </c>
    </row>
    <row r="18" spans="2:8" x14ac:dyDescent="0.3">
      <c r="B18" s="162" t="s">
        <v>180</v>
      </c>
      <c r="C18" s="167">
        <v>55.125</v>
      </c>
      <c r="D18" s="167">
        <v>78.75</v>
      </c>
      <c r="E18" s="167">
        <v>110.25</v>
      </c>
      <c r="F18" s="167">
        <v>157.5</v>
      </c>
      <c r="G18" s="167">
        <v>151.19999999999999</v>
      </c>
      <c r="H18" s="165">
        <f t="shared" si="0"/>
        <v>552.82500000000005</v>
      </c>
    </row>
    <row r="19" spans="2:8" x14ac:dyDescent="0.3">
      <c r="B19" s="168" t="s">
        <v>181</v>
      </c>
      <c r="C19" s="170">
        <f>SUM(C11:C18)</f>
        <v>307.63249999999999</v>
      </c>
      <c r="D19" s="170">
        <f t="shared" ref="D19:G19" si="2">SUM(D11:D18)</f>
        <v>365.82349999999997</v>
      </c>
      <c r="E19" s="170">
        <f t="shared" si="2"/>
        <v>434.81185999999991</v>
      </c>
      <c r="F19" s="170">
        <f t="shared" si="2"/>
        <v>511.64042160000002</v>
      </c>
      <c r="G19" s="170">
        <f t="shared" si="2"/>
        <v>534.60559689599995</v>
      </c>
      <c r="H19" s="165">
        <f t="shared" si="0"/>
        <v>2154.513878496</v>
      </c>
    </row>
    <row r="20" spans="2:8" x14ac:dyDescent="0.3">
      <c r="B20" s="168" t="s">
        <v>182</v>
      </c>
      <c r="C20" s="165">
        <f>C9+C19</f>
        <v>1227.5224999999998</v>
      </c>
      <c r="D20" s="165">
        <f t="shared" ref="D20:G20" si="3">D9+D19</f>
        <v>1412.8634999999999</v>
      </c>
      <c r="E20" s="165">
        <f t="shared" si="3"/>
        <v>1641.3918599999997</v>
      </c>
      <c r="F20" s="165">
        <f t="shared" si="3"/>
        <v>1847.4804216</v>
      </c>
      <c r="G20" s="165">
        <f t="shared" si="3"/>
        <v>2126.7455968959998</v>
      </c>
      <c r="H20" s="165">
        <f t="shared" si="0"/>
        <v>8256.0038784959997</v>
      </c>
    </row>
    <row r="21" spans="2:8" x14ac:dyDescent="0.3">
      <c r="B21" s="171"/>
      <c r="C21" s="171"/>
      <c r="D21" s="171"/>
      <c r="E21" s="171"/>
      <c r="F21" s="171"/>
      <c r="G21" s="171"/>
      <c r="H21" s="171"/>
    </row>
    <row r="22" spans="2:8" ht="34.5" customHeight="1" x14ac:dyDescent="0.3">
      <c r="B22" s="317" t="s">
        <v>183</v>
      </c>
      <c r="C22" s="317"/>
      <c r="D22" s="317"/>
      <c r="E22" s="317"/>
      <c r="F22" s="317"/>
      <c r="G22" s="317"/>
      <c r="H22" s="317"/>
    </row>
    <row r="23" spans="2:8" ht="51.75" customHeight="1" x14ac:dyDescent="0.3">
      <c r="B23" s="172" t="s">
        <v>157</v>
      </c>
      <c r="C23" s="160" t="s">
        <v>151</v>
      </c>
      <c r="D23" s="160" t="s">
        <v>152</v>
      </c>
      <c r="E23" s="160" t="s">
        <v>153</v>
      </c>
      <c r="F23" s="160" t="s">
        <v>154</v>
      </c>
      <c r="G23" s="160" t="s">
        <v>155</v>
      </c>
      <c r="H23" s="160" t="s">
        <v>156</v>
      </c>
    </row>
    <row r="24" spans="2:8" ht="28.8" x14ac:dyDescent="0.3">
      <c r="B24" s="173" t="s">
        <v>184</v>
      </c>
      <c r="C24" s="174">
        <f>C9</f>
        <v>919.88999999999987</v>
      </c>
      <c r="D24" s="174">
        <f t="shared" ref="D24:G24" si="4">D9</f>
        <v>1047.04</v>
      </c>
      <c r="E24" s="174">
        <f t="shared" si="4"/>
        <v>1206.58</v>
      </c>
      <c r="F24" s="174">
        <f t="shared" si="4"/>
        <v>1335.84</v>
      </c>
      <c r="G24" s="174">
        <f t="shared" si="4"/>
        <v>1592.1399999999999</v>
      </c>
      <c r="H24" s="165">
        <f t="shared" ref="H24:H27" si="5">SUM(C24:G24)</f>
        <v>6101.49</v>
      </c>
    </row>
    <row r="25" spans="2:8" ht="27" x14ac:dyDescent="0.3">
      <c r="B25" s="175" t="s">
        <v>185</v>
      </c>
      <c r="C25" s="176">
        <v>356</v>
      </c>
      <c r="D25" s="176">
        <v>534</v>
      </c>
      <c r="E25" s="176">
        <v>1246</v>
      </c>
      <c r="F25" s="176">
        <v>820</v>
      </c>
      <c r="G25" s="176">
        <v>604</v>
      </c>
      <c r="H25" s="177">
        <f t="shared" si="5"/>
        <v>3560</v>
      </c>
    </row>
    <row r="26" spans="2:8" ht="28.8" x14ac:dyDescent="0.3">
      <c r="B26" s="173" t="s">
        <v>186</v>
      </c>
      <c r="C26" s="174">
        <f>C19</f>
        <v>307.63249999999999</v>
      </c>
      <c r="D26" s="174">
        <f>D19</f>
        <v>365.82349999999997</v>
      </c>
      <c r="E26" s="174">
        <f>E19</f>
        <v>434.81185999999991</v>
      </c>
      <c r="F26" s="174">
        <f>F19</f>
        <v>511.64042160000002</v>
      </c>
      <c r="G26" s="174">
        <f>G19</f>
        <v>534.60559689599995</v>
      </c>
      <c r="H26" s="165">
        <f t="shared" si="5"/>
        <v>2154.513878496</v>
      </c>
    </row>
    <row r="27" spans="2:8" ht="28.8" x14ac:dyDescent="0.3">
      <c r="B27" s="178" t="s">
        <v>187</v>
      </c>
      <c r="C27" s="179">
        <f>SUM(C24:C26)</f>
        <v>1583.5224999999998</v>
      </c>
      <c r="D27" s="179">
        <f>SUM(D24:D26)</f>
        <v>1946.8634999999999</v>
      </c>
      <c r="E27" s="179">
        <f>SUM(E24:E26)</f>
        <v>2887.3918599999997</v>
      </c>
      <c r="F27" s="179">
        <f>SUM(F24:F26)</f>
        <v>2667.4804216000002</v>
      </c>
      <c r="G27" s="179">
        <f>SUM(G24:G26)</f>
        <v>2730.7455968959998</v>
      </c>
      <c r="H27" s="165">
        <f t="shared" si="5"/>
        <v>11816.003878496</v>
      </c>
    </row>
    <row r="28" spans="2:8" x14ac:dyDescent="0.3">
      <c r="B28" s="171"/>
      <c r="C28" s="171"/>
      <c r="D28" s="171"/>
      <c r="E28" s="171"/>
      <c r="F28" s="171"/>
      <c r="G28" s="171"/>
      <c r="H28" s="171"/>
    </row>
    <row r="29" spans="2:8" x14ac:dyDescent="0.3">
      <c r="B29" s="180" t="s">
        <v>188</v>
      </c>
      <c r="C29" s="171"/>
      <c r="D29" s="171"/>
      <c r="E29" s="171"/>
      <c r="F29" s="171"/>
      <c r="G29" s="171"/>
      <c r="H29" s="171"/>
    </row>
    <row r="30" spans="2:8" x14ac:dyDescent="0.3">
      <c r="B30" s="181" t="s">
        <v>157</v>
      </c>
      <c r="C30" s="160" t="s">
        <v>151</v>
      </c>
      <c r="D30" s="160" t="s">
        <v>152</v>
      </c>
      <c r="E30" s="160" t="s">
        <v>153</v>
      </c>
      <c r="F30" s="160" t="s">
        <v>154</v>
      </c>
      <c r="G30" s="160" t="s">
        <v>155</v>
      </c>
      <c r="H30" s="171"/>
    </row>
    <row r="31" spans="2:8" x14ac:dyDescent="0.3">
      <c r="B31" s="182" t="s">
        <v>189</v>
      </c>
      <c r="C31" s="183">
        <v>2018.15</v>
      </c>
      <c r="D31" s="183">
        <v>1785.29</v>
      </c>
      <c r="E31" s="183">
        <v>1767.76</v>
      </c>
      <c r="F31" s="183">
        <v>1878.93</v>
      </c>
      <c r="G31" s="183">
        <v>2045.75</v>
      </c>
      <c r="H31" s="171"/>
    </row>
    <row r="32" spans="2:8" x14ac:dyDescent="0.3">
      <c r="B32" s="182" t="s">
        <v>190</v>
      </c>
      <c r="C32" s="183">
        <v>1227.53</v>
      </c>
      <c r="D32" s="183">
        <v>1412.87</v>
      </c>
      <c r="E32" s="183">
        <v>1641.39</v>
      </c>
      <c r="F32" s="183">
        <v>1847.49</v>
      </c>
      <c r="G32" s="183">
        <v>2126.7399999999998</v>
      </c>
      <c r="H32" s="171"/>
    </row>
    <row r="33" spans="2:12" x14ac:dyDescent="0.3">
      <c r="B33" s="182" t="s">
        <v>191</v>
      </c>
      <c r="C33" s="183">
        <v>93.9</v>
      </c>
      <c r="D33" s="183">
        <v>96.11</v>
      </c>
      <c r="E33" s="183">
        <v>96.45</v>
      </c>
      <c r="F33" s="183">
        <v>94.42</v>
      </c>
      <c r="G33" s="183">
        <v>94.75</v>
      </c>
      <c r="H33" s="171"/>
    </row>
    <row r="34" spans="2:12" x14ac:dyDescent="0.3">
      <c r="B34" s="182" t="s">
        <v>192</v>
      </c>
      <c r="C34" s="183">
        <v>90.72</v>
      </c>
      <c r="D34" s="183">
        <v>102.34</v>
      </c>
      <c r="E34" s="183">
        <v>104.6</v>
      </c>
      <c r="F34" s="183">
        <v>109.91</v>
      </c>
      <c r="G34" s="183">
        <v>111.42</v>
      </c>
      <c r="H34" s="171"/>
    </row>
    <row r="35" spans="2:12" ht="57.6" x14ac:dyDescent="0.3">
      <c r="B35" s="173" t="s">
        <v>193</v>
      </c>
      <c r="C35" s="184">
        <f>(C31+C32+C33+C34)*0.4796</f>
        <v>1645.1718800000001</v>
      </c>
      <c r="D35" s="184">
        <f t="shared" ref="D35:G35" si="6">(D31+D32+D33+D34)*0.4796</f>
        <v>1629.0141560000002</v>
      </c>
      <c r="E35" s="184">
        <f t="shared" si="6"/>
        <v>1731.45192</v>
      </c>
      <c r="F35" s="184">
        <f t="shared" si="6"/>
        <v>1885.1877000000002</v>
      </c>
      <c r="G35" s="184">
        <f t="shared" si="6"/>
        <v>2100.0053360000002</v>
      </c>
      <c r="H35" s="185"/>
    </row>
    <row r="36" spans="2:12" x14ac:dyDescent="0.3">
      <c r="B36" s="182" t="s">
        <v>194</v>
      </c>
      <c r="C36" s="186">
        <f>C31+C32+C33+C34-C35</f>
        <v>1785.1281200000001</v>
      </c>
      <c r="D36" s="186">
        <f t="shared" ref="D36:G36" si="7">D31+D32+D33+D34-D35</f>
        <v>1767.5958439999999</v>
      </c>
      <c r="E36" s="186">
        <f t="shared" si="7"/>
        <v>1878.7480799999998</v>
      </c>
      <c r="F36" s="186">
        <f t="shared" si="7"/>
        <v>2045.5622999999998</v>
      </c>
      <c r="G36" s="186">
        <f t="shared" si="7"/>
        <v>2278.6546639999997</v>
      </c>
      <c r="H36" s="171"/>
    </row>
    <row r="37" spans="2:12" x14ac:dyDescent="0.3">
      <c r="B37" s="187"/>
      <c r="C37" s="188"/>
      <c r="D37" s="188"/>
      <c r="E37" s="188"/>
      <c r="F37" s="188"/>
      <c r="G37" s="188"/>
      <c r="H37" s="171"/>
    </row>
    <row r="38" spans="2:12" hidden="1" x14ac:dyDescent="0.3">
      <c r="B38" s="189" t="s">
        <v>195</v>
      </c>
      <c r="C38" s="171">
        <f>C33/C32</f>
        <v>7.6495075476770438E-2</v>
      </c>
      <c r="D38" s="171">
        <f t="shared" ref="D38:G38" si="8">D33/D32</f>
        <v>6.802465902736983E-2</v>
      </c>
      <c r="E38" s="171">
        <f t="shared" si="8"/>
        <v>5.8761171933544132E-2</v>
      </c>
      <c r="F38" s="171">
        <f t="shared" si="8"/>
        <v>5.1107177846700116E-2</v>
      </c>
      <c r="G38" s="171">
        <f t="shared" si="8"/>
        <v>4.4551755268627105E-2</v>
      </c>
      <c r="H38" s="190"/>
      <c r="I38" s="171"/>
      <c r="J38" s="190"/>
      <c r="K38" s="171"/>
      <c r="L38" s="190"/>
    </row>
    <row r="39" spans="2:12" hidden="1" x14ac:dyDescent="0.3">
      <c r="B39" s="189" t="s">
        <v>196</v>
      </c>
      <c r="C39" s="171">
        <f>C34/C32</f>
        <v>7.3904507425480437E-2</v>
      </c>
      <c r="D39" s="171">
        <f t="shared" ref="D39:G39" si="9">D34/D32</f>
        <v>7.2434123450848278E-2</v>
      </c>
      <c r="E39" s="171">
        <f t="shared" si="9"/>
        <v>6.3726475730935359E-2</v>
      </c>
      <c r="F39" s="171">
        <f t="shared" si="9"/>
        <v>5.9491526341143929E-2</v>
      </c>
      <c r="G39" s="171">
        <f t="shared" si="9"/>
        <v>5.2390042976574479E-2</v>
      </c>
      <c r="H39" s="190"/>
      <c r="I39" s="171"/>
      <c r="J39" s="190"/>
      <c r="K39" s="171"/>
      <c r="L39" s="190"/>
    </row>
    <row r="40" spans="2:12" x14ac:dyDescent="0.3">
      <c r="B40" s="180" t="s">
        <v>197</v>
      </c>
      <c r="C40" s="171"/>
      <c r="D40" s="171"/>
      <c r="E40" s="171"/>
      <c r="F40" s="171"/>
      <c r="G40" s="171"/>
      <c r="H40" s="171"/>
    </row>
    <row r="41" spans="2:12" x14ac:dyDescent="0.3">
      <c r="B41" s="191" t="s">
        <v>157</v>
      </c>
      <c r="C41" s="160" t="s">
        <v>151</v>
      </c>
      <c r="D41" s="160" t="s">
        <v>152</v>
      </c>
      <c r="E41" s="160" t="s">
        <v>153</v>
      </c>
      <c r="F41" s="160" t="s">
        <v>154</v>
      </c>
      <c r="G41" s="160" t="s">
        <v>155</v>
      </c>
      <c r="H41" s="171"/>
    </row>
    <row r="42" spans="2:12" ht="28.8" x14ac:dyDescent="0.3">
      <c r="B42" s="192" t="s">
        <v>189</v>
      </c>
      <c r="C42" s="184">
        <v>2018.15</v>
      </c>
      <c r="D42" s="184">
        <f>C47</f>
        <v>1998.2494176778973</v>
      </c>
      <c r="E42" s="184">
        <f>D47</f>
        <v>2195.3422639581886</v>
      </c>
      <c r="F42" s="184">
        <f>E47</f>
        <v>2829.1046211873904</v>
      </c>
      <c r="G42" s="184">
        <f>F47</f>
        <v>3013.9512008169977</v>
      </c>
      <c r="H42" s="171"/>
    </row>
    <row r="43" spans="2:12" ht="43.2" x14ac:dyDescent="0.3">
      <c r="B43" s="192" t="s">
        <v>198</v>
      </c>
      <c r="C43" s="184">
        <f>C27</f>
        <v>1583.5224999999998</v>
      </c>
      <c r="D43" s="184">
        <f t="shared" ref="D43:G43" si="10">D27</f>
        <v>1946.8634999999999</v>
      </c>
      <c r="E43" s="184">
        <f t="shared" si="10"/>
        <v>2887.3918599999997</v>
      </c>
      <c r="F43" s="184">
        <f t="shared" si="10"/>
        <v>2667.4804216000002</v>
      </c>
      <c r="G43" s="184">
        <f t="shared" si="10"/>
        <v>2730.7455968959998</v>
      </c>
      <c r="H43" s="171"/>
    </row>
    <row r="44" spans="2:12" ht="43.2" x14ac:dyDescent="0.3">
      <c r="B44" s="192" t="s">
        <v>199</v>
      </c>
      <c r="C44" s="184">
        <f>C43*C33/C32</f>
        <v>121.13167315666419</v>
      </c>
      <c r="D44" s="184">
        <f>D43*D33/D32</f>
        <v>132.43472576033182</v>
      </c>
      <c r="E44" s="184">
        <f t="shared" ref="E44:G44" si="11">E43*E33/E32</f>
        <v>169.66652952497577</v>
      </c>
      <c r="F44" s="184">
        <f t="shared" si="11"/>
        <v>136.32739630930183</v>
      </c>
      <c r="G44" s="184">
        <f t="shared" si="11"/>
        <v>121.65950953379162</v>
      </c>
      <c r="H44" s="171"/>
    </row>
    <row r="45" spans="2:12" ht="43.2" x14ac:dyDescent="0.3">
      <c r="B45" s="192" t="s">
        <v>200</v>
      </c>
      <c r="C45" s="184">
        <f t="shared" ref="C45:G45" si="12">C43*C34/C32</f>
        <v>117.02945035966532</v>
      </c>
      <c r="D45" s="184">
        <f t="shared" si="12"/>
        <v>141.01935110095056</v>
      </c>
      <c r="E45" s="184">
        <f t="shared" si="12"/>
        <v>184.0033072919903</v>
      </c>
      <c r="F45" s="184">
        <f t="shared" si="12"/>
        <v>158.69248176610213</v>
      </c>
      <c r="G45" s="184">
        <f t="shared" si="12"/>
        <v>143.06387917947296</v>
      </c>
      <c r="H45" s="171"/>
    </row>
    <row r="46" spans="2:12" ht="57.6" x14ac:dyDescent="0.3">
      <c r="B46" s="192" t="s">
        <v>193</v>
      </c>
      <c r="C46" s="184">
        <f>(C42+C43+C44+C45)*0.4796</f>
        <v>1841.5842058384314</v>
      </c>
      <c r="D46" s="184">
        <f t="shared" ref="D46:G46" si="13">(D42+D43+D44+D45)*0.4796</f>
        <v>2023.2247305809904</v>
      </c>
      <c r="E46" s="184">
        <f t="shared" si="13"/>
        <v>2607.2993395877643</v>
      </c>
      <c r="F46" s="184">
        <f t="shared" si="13"/>
        <v>2777.653720045796</v>
      </c>
      <c r="G46" s="184">
        <f t="shared" si="13"/>
        <v>2882.1179214100353</v>
      </c>
      <c r="H46" s="171"/>
    </row>
    <row r="47" spans="2:12" x14ac:dyDescent="0.3">
      <c r="B47" s="192" t="s">
        <v>194</v>
      </c>
      <c r="C47" s="186">
        <f>C42+C43+C44+C45-C46</f>
        <v>1998.2494176778973</v>
      </c>
      <c r="D47" s="186">
        <f t="shared" ref="D47:G47" si="14">D42+D43+D44+D45-D46</f>
        <v>2195.3422639581886</v>
      </c>
      <c r="E47" s="186">
        <f t="shared" si="14"/>
        <v>2829.1046211873904</v>
      </c>
      <c r="F47" s="186">
        <f t="shared" si="14"/>
        <v>3013.9512008169977</v>
      </c>
      <c r="G47" s="186">
        <f t="shared" si="14"/>
        <v>3127.3022650162261</v>
      </c>
      <c r="H47" s="171"/>
    </row>
    <row r="49" spans="2:9" x14ac:dyDescent="0.3">
      <c r="B49" s="318" t="s">
        <v>201</v>
      </c>
      <c r="C49" s="318"/>
      <c r="D49" s="318"/>
    </row>
    <row r="50" spans="2:9" ht="33" customHeight="1" x14ac:dyDescent="0.3">
      <c r="B50" s="193" t="s">
        <v>10</v>
      </c>
      <c r="C50" s="313" t="s">
        <v>202</v>
      </c>
      <c r="D50" s="313" t="s">
        <v>203</v>
      </c>
      <c r="E50" s="313"/>
    </row>
    <row r="51" spans="2:9" ht="33" customHeight="1" x14ac:dyDescent="0.3">
      <c r="B51" s="193"/>
      <c r="C51" s="313"/>
      <c r="D51" s="194" t="s">
        <v>204</v>
      </c>
      <c r="E51" s="194" t="s">
        <v>2</v>
      </c>
    </row>
    <row r="52" spans="2:9" x14ac:dyDescent="0.3">
      <c r="B52" s="195" t="s">
        <v>205</v>
      </c>
      <c r="C52" s="196">
        <v>1.5000000000000001E-2</v>
      </c>
      <c r="D52" s="197">
        <f>'[14]GFA &amp; Dep-MYT 5th Control'!$M$35</f>
        <v>16.566660984425209</v>
      </c>
      <c r="E52" s="198">
        <f>(D52*C52)/2</f>
        <v>0.12424995738318907</v>
      </c>
    </row>
    <row r="53" spans="2:9" x14ac:dyDescent="0.3">
      <c r="B53" s="195" t="s">
        <v>206</v>
      </c>
      <c r="C53" s="196" t="s">
        <v>207</v>
      </c>
      <c r="D53" s="197">
        <f>'[14]GFA &amp; Dep-MYT 5th Control'!$M$36</f>
        <v>11.212596667924661</v>
      </c>
      <c r="E53" s="199"/>
    </row>
    <row r="54" spans="2:9" x14ac:dyDescent="0.3">
      <c r="B54" s="195" t="s">
        <v>208</v>
      </c>
      <c r="C54" s="196">
        <v>0.15</v>
      </c>
      <c r="D54" s="197">
        <f>'[14]GFA &amp; Dep-MYT 5th Control'!$M$37</f>
        <v>35.451575311632183</v>
      </c>
      <c r="E54" s="199">
        <f t="shared" ref="E54:E58" si="15">(D54*C54)/2</f>
        <v>2.6588681483724135</v>
      </c>
      <c r="H54">
        <f>90/60</f>
        <v>1.5</v>
      </c>
    </row>
    <row r="55" spans="2:9" x14ac:dyDescent="0.3">
      <c r="B55" s="195" t="s">
        <v>209</v>
      </c>
      <c r="C55" s="196">
        <v>0.09</v>
      </c>
      <c r="D55" s="197">
        <f>'[14]GFA &amp; Dep-MYT 5th Control'!$M$34</f>
        <v>3.7639001331014321</v>
      </c>
      <c r="E55" s="198">
        <f t="shared" si="15"/>
        <v>0.16937550598956444</v>
      </c>
    </row>
    <row r="56" spans="2:9" ht="26.4" x14ac:dyDescent="0.3">
      <c r="B56" s="195" t="s">
        <v>210</v>
      </c>
      <c r="C56" s="196">
        <v>5.2900000000000003E-2</v>
      </c>
      <c r="D56" s="197">
        <f>'[14]GFA &amp; Dep-MYT 5th Control'!$M$31</f>
        <v>578.02230837280626</v>
      </c>
      <c r="E56" s="199">
        <f t="shared" si="15"/>
        <v>15.288690056460727</v>
      </c>
    </row>
    <row r="57" spans="2:9" ht="39.6" x14ac:dyDescent="0.3">
      <c r="B57" s="195" t="s">
        <v>211</v>
      </c>
      <c r="C57" s="196">
        <v>0.04</v>
      </c>
      <c r="D57" s="197">
        <f>'[14]GFA &amp; Dep-MYT 5th Control'!$M$32</f>
        <v>627.87331618825795</v>
      </c>
      <c r="E57" s="199">
        <f t="shared" si="15"/>
        <v>12.557466323765158</v>
      </c>
      <c r="H57">
        <f>25+15+20+15+10</f>
        <v>85</v>
      </c>
      <c r="I57">
        <f>25+20</f>
        <v>45</v>
      </c>
    </row>
    <row r="58" spans="2:9" x14ac:dyDescent="0.3">
      <c r="B58" s="195" t="s">
        <v>212</v>
      </c>
      <c r="C58" s="196">
        <v>0.09</v>
      </c>
      <c r="D58" s="197">
        <f>'[14]GFA &amp; Dep-MYT 5th Control'!$M$33</f>
        <v>568.69384818028448</v>
      </c>
      <c r="E58" s="199">
        <f t="shared" si="15"/>
        <v>25.591223168112801</v>
      </c>
      <c r="H58" s="200">
        <f>+H57/5</f>
        <v>17</v>
      </c>
      <c r="I58" s="201">
        <f>0.9/22.5</f>
        <v>0.04</v>
      </c>
    </row>
    <row r="59" spans="2:9" ht="27.6" x14ac:dyDescent="0.3">
      <c r="B59" s="202" t="s">
        <v>213</v>
      </c>
      <c r="C59" s="203"/>
      <c r="D59" s="204">
        <f>SUM(D52:D58)</f>
        <v>1841.5842058384321</v>
      </c>
      <c r="E59" s="204">
        <f>SUM(E52:E58)</f>
        <v>56.389873160083852</v>
      </c>
      <c r="H59">
        <f>90/H58</f>
        <v>5.2941176470588234</v>
      </c>
    </row>
    <row r="60" spans="2:9" ht="26.4" x14ac:dyDescent="0.3">
      <c r="B60" s="205" t="s">
        <v>214</v>
      </c>
      <c r="C60" s="116"/>
      <c r="D60" s="206">
        <f>'[14]GFA &amp; Dep-MYT 5th Control'!$D$46</f>
        <v>10199.121173671781</v>
      </c>
      <c r="E60" s="207">
        <f>'[14]GFA &amp; Dep-MYT 5th Control'!$E$162</f>
        <v>373.86601386584846</v>
      </c>
    </row>
    <row r="61" spans="2:9" ht="26.4" x14ac:dyDescent="0.3">
      <c r="B61" s="205" t="s">
        <v>215</v>
      </c>
      <c r="C61" s="116"/>
      <c r="D61" s="204">
        <f>D59+D60</f>
        <v>12040.705379510213</v>
      </c>
      <c r="E61" s="204">
        <f>E59+E60</f>
        <v>430.25588702593234</v>
      </c>
    </row>
    <row r="65" spans="2:8" x14ac:dyDescent="0.3">
      <c r="B65" t="s">
        <v>216</v>
      </c>
      <c r="C65">
        <f>(C8*0.1)+C15</f>
        <v>148.50399999999999</v>
      </c>
      <c r="D65">
        <f t="shared" ref="D65:H65" si="16">(D8*0.1)+D15</f>
        <v>159.703</v>
      </c>
      <c r="E65">
        <f t="shared" si="16"/>
        <v>171.71636000000001</v>
      </c>
      <c r="F65">
        <f t="shared" si="16"/>
        <v>184.50492160000005</v>
      </c>
      <c r="G65">
        <f t="shared" si="16"/>
        <v>198.11959689600002</v>
      </c>
      <c r="H65">
        <f t="shared" si="16"/>
        <v>862.54787849600007</v>
      </c>
    </row>
  </sheetData>
  <mergeCells count="7">
    <mergeCell ref="C50:C51"/>
    <mergeCell ref="D50:E50"/>
    <mergeCell ref="B2:H2"/>
    <mergeCell ref="B4:H4"/>
    <mergeCell ref="B10:H10"/>
    <mergeCell ref="B22:H22"/>
    <mergeCell ref="B49:D4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workbookViewId="0">
      <selection activeCell="L9" sqref="L9"/>
    </sheetView>
  </sheetViews>
  <sheetFormatPr defaultRowHeight="14.4" x14ac:dyDescent="0.3"/>
  <cols>
    <col min="3" max="3" width="35" bestFit="1" customWidth="1"/>
    <col min="4" max="5" width="12" bestFit="1" customWidth="1"/>
    <col min="6" max="6" width="12.6640625" bestFit="1" customWidth="1"/>
    <col min="7" max="7" width="9.6640625" bestFit="1" customWidth="1"/>
    <col min="8" max="8" width="13.88671875" bestFit="1" customWidth="1"/>
    <col min="9" max="9" width="12.6640625" bestFit="1" customWidth="1"/>
  </cols>
  <sheetData>
    <row r="2" spans="3:9" x14ac:dyDescent="0.3">
      <c r="C2" s="54" t="s">
        <v>11</v>
      </c>
      <c r="D2" s="321" t="s">
        <v>71</v>
      </c>
      <c r="E2" s="321"/>
      <c r="F2" s="54" t="s">
        <v>15</v>
      </c>
      <c r="G2" s="321" t="s">
        <v>72</v>
      </c>
      <c r="H2" s="321"/>
      <c r="I2" s="54" t="s">
        <v>15</v>
      </c>
    </row>
    <row r="3" spans="3:9" x14ac:dyDescent="0.3">
      <c r="C3" s="54" t="s">
        <v>10</v>
      </c>
      <c r="D3" s="54" t="s">
        <v>16</v>
      </c>
      <c r="E3" s="54" t="s">
        <v>61</v>
      </c>
      <c r="F3" s="54" t="s">
        <v>18</v>
      </c>
      <c r="G3" s="54" t="s">
        <v>16</v>
      </c>
      <c r="H3" s="54" t="s">
        <v>61</v>
      </c>
      <c r="I3" s="54" t="s">
        <v>18</v>
      </c>
    </row>
    <row r="4" spans="3:9" ht="15" thickBot="1" x14ac:dyDescent="0.35">
      <c r="C4" s="319" t="s">
        <v>9</v>
      </c>
      <c r="D4" s="320"/>
      <c r="E4" s="320"/>
      <c r="F4" s="320"/>
      <c r="G4" s="320"/>
      <c r="H4" s="320"/>
      <c r="I4" s="320"/>
    </row>
    <row r="5" spans="3:9" x14ac:dyDescent="0.3">
      <c r="C5" s="56" t="s">
        <v>0</v>
      </c>
      <c r="D5" s="57">
        <v>2628.95</v>
      </c>
      <c r="E5" s="58">
        <v>2576.1288408320002</v>
      </c>
      <c r="F5" s="59">
        <v>-52.821159167999667</v>
      </c>
      <c r="G5" s="57">
        <v>1874.9099999999999</v>
      </c>
      <c r="H5" s="58">
        <v>1584.0079831919998</v>
      </c>
      <c r="I5" s="59">
        <v>-290.9020168080001</v>
      </c>
    </row>
    <row r="6" spans="3:9" x14ac:dyDescent="0.3">
      <c r="C6" s="56" t="s">
        <v>1</v>
      </c>
      <c r="D6" s="60">
        <v>573.77455694905791</v>
      </c>
      <c r="E6" s="55">
        <v>583.21576716105426</v>
      </c>
      <c r="F6" s="61">
        <v>9.4412102119963492</v>
      </c>
      <c r="G6" s="60">
        <v>297.6236340675714</v>
      </c>
      <c r="H6" s="55">
        <v>273.14644392638115</v>
      </c>
      <c r="I6" s="61">
        <v>-24.477190141190249</v>
      </c>
    </row>
    <row r="7" spans="3:9" x14ac:dyDescent="0.3">
      <c r="C7" s="56" t="s">
        <v>2</v>
      </c>
      <c r="D7" s="60">
        <v>759.54</v>
      </c>
      <c r="E7" s="55">
        <v>668.35</v>
      </c>
      <c r="F7" s="61">
        <v>-91.189999999999941</v>
      </c>
      <c r="G7" s="60">
        <v>374.39</v>
      </c>
      <c r="H7" s="55">
        <v>271.20999999999998</v>
      </c>
      <c r="I7" s="61">
        <v>-103.18</v>
      </c>
    </row>
    <row r="8" spans="3:9" x14ac:dyDescent="0.3">
      <c r="C8" s="56" t="s">
        <v>3</v>
      </c>
      <c r="D8" s="60">
        <v>39.049999999999997</v>
      </c>
      <c r="E8" s="55">
        <v>0</v>
      </c>
      <c r="F8" s="61">
        <v>-39.049999999999997</v>
      </c>
      <c r="G8" s="60">
        <v>19.100000000000001</v>
      </c>
      <c r="H8" s="55">
        <v>0</v>
      </c>
      <c r="I8" s="61">
        <v>-19.100000000000001</v>
      </c>
    </row>
    <row r="9" spans="3:9" x14ac:dyDescent="0.3">
      <c r="C9" s="56" t="s">
        <v>4</v>
      </c>
      <c r="D9" s="60">
        <v>20</v>
      </c>
      <c r="E9" s="55">
        <v>0</v>
      </c>
      <c r="F9" s="61">
        <v>-20</v>
      </c>
      <c r="G9" s="60">
        <v>20</v>
      </c>
      <c r="H9" s="55">
        <v>20.3350002</v>
      </c>
      <c r="I9" s="61">
        <v>0.33500019999999964</v>
      </c>
    </row>
    <row r="10" spans="3:9" x14ac:dyDescent="0.3">
      <c r="C10" s="56" t="s">
        <v>19</v>
      </c>
      <c r="D10" s="60">
        <v>0</v>
      </c>
      <c r="E10" s="55">
        <v>6.2898256999999997</v>
      </c>
      <c r="F10" s="61">
        <v>6.2898256999999997</v>
      </c>
      <c r="G10" s="60">
        <v>0</v>
      </c>
      <c r="H10" s="55">
        <v>118.42617185899999</v>
      </c>
      <c r="I10" s="61">
        <v>118.42617185899999</v>
      </c>
    </row>
    <row r="11" spans="3:9" x14ac:dyDescent="0.3">
      <c r="C11" s="56" t="s">
        <v>5</v>
      </c>
      <c r="D11" s="60">
        <v>4021.314556949058</v>
      </c>
      <c r="E11" s="55">
        <v>3833.9844336930546</v>
      </c>
      <c r="F11" s="61">
        <v>-187.33012325600339</v>
      </c>
      <c r="G11" s="60">
        <v>2586.023634067571</v>
      </c>
      <c r="H11" s="55">
        <v>2267.125599177381</v>
      </c>
      <c r="I11" s="61">
        <v>-318.89803489019005</v>
      </c>
    </row>
    <row r="12" spans="3:9" x14ac:dyDescent="0.3">
      <c r="C12" s="56" t="s">
        <v>6</v>
      </c>
      <c r="D12" s="60">
        <v>450.65</v>
      </c>
      <c r="E12" s="55">
        <v>482.87</v>
      </c>
      <c r="F12" s="61">
        <v>32.220000000000027</v>
      </c>
      <c r="G12" s="60">
        <v>140.99</v>
      </c>
      <c r="H12" s="55">
        <v>162.73063345899999</v>
      </c>
      <c r="I12" s="61">
        <v>21.74063345899998</v>
      </c>
    </row>
    <row r="13" spans="3:9" ht="15" thickBot="1" x14ac:dyDescent="0.35">
      <c r="C13" s="56" t="s">
        <v>7</v>
      </c>
      <c r="D13" s="62">
        <v>24.84</v>
      </c>
      <c r="E13" s="63">
        <v>29.81</v>
      </c>
      <c r="F13" s="64">
        <v>4.9699999999999989</v>
      </c>
      <c r="G13" s="62">
        <v>0</v>
      </c>
      <c r="H13" s="63">
        <v>0</v>
      </c>
      <c r="I13" s="64">
        <v>0</v>
      </c>
    </row>
    <row r="14" spans="3:9" ht="15" thickBot="1" x14ac:dyDescent="0.35">
      <c r="C14" s="56" t="s">
        <v>8</v>
      </c>
      <c r="D14" s="65">
        <v>3545.8245569490578</v>
      </c>
      <c r="E14" s="66">
        <v>3321.3044336930548</v>
      </c>
      <c r="F14" s="67">
        <v>-224.52012325600299</v>
      </c>
      <c r="G14" s="65">
        <v>2445.0336340675713</v>
      </c>
      <c r="H14" s="66">
        <v>2104.3949657183812</v>
      </c>
      <c r="I14" s="67">
        <v>-340.63866834919008</v>
      </c>
    </row>
  </sheetData>
  <mergeCells count="3">
    <mergeCell ref="C4:I4"/>
    <mergeCell ref="D2:E2"/>
    <mergeCell ref="G2:H2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SP</vt:lpstr>
      <vt:lpstr>NP</vt:lpstr>
      <vt:lpstr>RRB (R) (2)</vt:lpstr>
      <vt:lpstr>RoE</vt:lpstr>
      <vt:lpstr>Interest and finance charges </vt:lpstr>
      <vt:lpstr>Interest on Working Capital</vt:lpstr>
      <vt:lpstr>Capex &amp; Depreciation</vt:lpstr>
      <vt:lpstr>Sheet1</vt:lpstr>
      <vt:lpstr>'Interest and finance charges '!Print_Area</vt:lpstr>
      <vt:lpstr>'RRB (R)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Viplaw Dahidule</dc:creator>
  <cp:lastModifiedBy>admin</cp:lastModifiedBy>
  <cp:lastPrinted>2025-09-11T08:28:49Z</cp:lastPrinted>
  <dcterms:created xsi:type="dcterms:W3CDTF">2015-06-05T18:17:20Z</dcterms:created>
  <dcterms:modified xsi:type="dcterms:W3CDTF">2025-12-30T08:21:23Z</dcterms:modified>
</cp:coreProperties>
</file>