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6.xml" ContentType="application/vnd.openxmlformats-officedocument.spreadsheetml.externalLink+xml"/>
  <Override PartName="/xl/externalLinks/externalLink7.xml" ContentType="application/vnd.openxmlformats-officedocument.spreadsheetml.externalLink+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xWindow="-120" yWindow="-120" windowWidth="21840" windowHeight="11790" tabRatio="828" activeTab="2"/>
  </bookViews>
  <sheets>
    <sheet name="Title" sheetId="112" r:id="rId1"/>
    <sheet name="Checklist" sheetId="57" r:id="rId2"/>
    <sheet name="F1" sheetId="58" r:id="rId3"/>
    <sheet name="F2" sheetId="66" r:id="rId4"/>
    <sheet name="F2.1" sheetId="67" r:id="rId5"/>
    <sheet name="F2.2" sheetId="68" r:id="rId6"/>
    <sheet name="F2.3" sheetId="69" r:id="rId7"/>
    <sheet name="F3" sheetId="93" r:id="rId8"/>
    <sheet name="F3.1" sheetId="101" r:id="rId9"/>
    <sheet name="F3.2" sheetId="109" r:id="rId10"/>
    <sheet name="F4" sheetId="102" r:id="rId11"/>
    <sheet name="F4.1" sheetId="125" r:id="rId12"/>
    <sheet name="F5" sheetId="127" r:id="rId13"/>
    <sheet name="F6" sheetId="104" r:id="rId14"/>
    <sheet name="F6.1" sheetId="128" r:id="rId15"/>
    <sheet name="F7" sheetId="105" r:id="rId16"/>
    <sheet name="F8" sheetId="106" r:id="rId17"/>
    <sheet name="F9" sheetId="64" r:id="rId18"/>
    <sheet name="F10" sheetId="81" r:id="rId19"/>
    <sheet name="F11" sheetId="124" r:id="rId20"/>
    <sheet name="F11.1" sheetId="116" r:id="rId21"/>
    <sheet name="F12" sheetId="117" r:id="rId22"/>
    <sheet name="F13" sheetId="118" r:id="rId23"/>
    <sheet name="F14 " sheetId="119" r:id="rId24"/>
    <sheet name="F15" sheetId="120" r:id="rId25"/>
    <sheet name="F16 " sheetId="121" r:id="rId26"/>
    <sheet name="F16.1" sheetId="122" r:id="rId27"/>
    <sheet name="F16.2" sheetId="126" r:id="rId28"/>
  </sheets>
  <externalReferences>
    <externalReference r:id="rId29"/>
    <externalReference r:id="rId30"/>
    <externalReference r:id="rId31"/>
    <externalReference r:id="rId32"/>
    <externalReference r:id="rId33"/>
    <externalReference r:id="rId34"/>
    <externalReference r:id="rId35"/>
    <externalReference r:id="rId36"/>
    <externalReference r:id="rId37"/>
  </externalReferences>
  <definedNames>
    <definedName name="__123Graph_A" localSheetId="19" hidden="1">[1]CE!#REF!</definedName>
    <definedName name="__123Graph_A" localSheetId="20" hidden="1">[1]CE!#REF!</definedName>
    <definedName name="__123Graph_A" localSheetId="7" hidden="1">[1]CE!#REF!</definedName>
    <definedName name="__123Graph_A" localSheetId="8" hidden="1">[1]CE!#REF!</definedName>
    <definedName name="__123Graph_A" localSheetId="10" hidden="1">[1]CE!#REF!</definedName>
    <definedName name="__123Graph_A" localSheetId="11" hidden="1">[1]CE!#REF!</definedName>
    <definedName name="__123Graph_A" localSheetId="12" hidden="1">[1]CE!#REF!</definedName>
    <definedName name="__123Graph_A" localSheetId="13" hidden="1">[1]CE!#REF!</definedName>
    <definedName name="__123Graph_A" localSheetId="15" hidden="1">[1]CE!#REF!</definedName>
    <definedName name="__123Graph_A" localSheetId="16" hidden="1">[1]CE!#REF!</definedName>
    <definedName name="__123Graph_A" hidden="1">[1]CE!#REF!</definedName>
    <definedName name="__123Graph_ASTNPLF" localSheetId="19" hidden="1">[1]CE!#REF!</definedName>
    <definedName name="__123Graph_ASTNPLF" localSheetId="20" hidden="1">[1]CE!#REF!</definedName>
    <definedName name="__123Graph_ASTNPLF" localSheetId="7" hidden="1">[1]CE!#REF!</definedName>
    <definedName name="__123Graph_ASTNPLF" localSheetId="8" hidden="1">[1]CE!#REF!</definedName>
    <definedName name="__123Graph_ASTNPLF" localSheetId="10" hidden="1">[1]CE!#REF!</definedName>
    <definedName name="__123Graph_ASTNPLF" localSheetId="11" hidden="1">[1]CE!#REF!</definedName>
    <definedName name="__123Graph_ASTNPLF" localSheetId="12" hidden="1">[1]CE!#REF!</definedName>
    <definedName name="__123Graph_ASTNPLF" localSheetId="13" hidden="1">[1]CE!#REF!</definedName>
    <definedName name="__123Graph_ASTNPLF" localSheetId="15" hidden="1">[1]CE!#REF!</definedName>
    <definedName name="__123Graph_ASTNPLF" localSheetId="16" hidden="1">[1]CE!#REF!</definedName>
    <definedName name="__123Graph_ASTNPLF" hidden="1">[1]CE!#REF!</definedName>
    <definedName name="__123Graph_B" localSheetId="19" hidden="1">[1]CE!#REF!</definedName>
    <definedName name="__123Graph_B" localSheetId="20" hidden="1">[1]CE!#REF!</definedName>
    <definedName name="__123Graph_B" localSheetId="7" hidden="1">[1]CE!#REF!</definedName>
    <definedName name="__123Graph_B" localSheetId="8" hidden="1">[1]CE!#REF!</definedName>
    <definedName name="__123Graph_B" localSheetId="10" hidden="1">[1]CE!#REF!</definedName>
    <definedName name="__123Graph_B" localSheetId="11" hidden="1">[1]CE!#REF!</definedName>
    <definedName name="__123Graph_B" localSheetId="12" hidden="1">[1]CE!#REF!</definedName>
    <definedName name="__123Graph_B" localSheetId="13" hidden="1">[1]CE!#REF!</definedName>
    <definedName name="__123Graph_B" localSheetId="15" hidden="1">[1]CE!#REF!</definedName>
    <definedName name="__123Graph_B" localSheetId="16" hidden="1">[1]CE!#REF!</definedName>
    <definedName name="__123Graph_B" hidden="1">[1]CE!#REF!</definedName>
    <definedName name="__123Graph_BSTNPLF" localSheetId="19" hidden="1">[1]CE!#REF!</definedName>
    <definedName name="__123Graph_BSTNPLF" localSheetId="20" hidden="1">[1]CE!#REF!</definedName>
    <definedName name="__123Graph_BSTNPLF" localSheetId="7" hidden="1">[1]CE!#REF!</definedName>
    <definedName name="__123Graph_BSTNPLF" localSheetId="8" hidden="1">[1]CE!#REF!</definedName>
    <definedName name="__123Graph_BSTNPLF" localSheetId="10" hidden="1">[1]CE!#REF!</definedName>
    <definedName name="__123Graph_BSTNPLF" localSheetId="11" hidden="1">[1]CE!#REF!</definedName>
    <definedName name="__123Graph_BSTNPLF" localSheetId="12" hidden="1">[1]CE!#REF!</definedName>
    <definedName name="__123Graph_BSTNPLF" localSheetId="13" hidden="1">[1]CE!#REF!</definedName>
    <definedName name="__123Graph_BSTNPLF" localSheetId="15" hidden="1">[1]CE!#REF!</definedName>
    <definedName name="__123Graph_BSTNPLF" localSheetId="16" hidden="1">[1]CE!#REF!</definedName>
    <definedName name="__123Graph_BSTNPLF" hidden="1">[1]CE!#REF!</definedName>
    <definedName name="__123Graph_C" localSheetId="19" hidden="1">[1]CE!#REF!</definedName>
    <definedName name="__123Graph_C" localSheetId="20" hidden="1">[1]CE!#REF!</definedName>
    <definedName name="__123Graph_C" localSheetId="7" hidden="1">[1]CE!#REF!</definedName>
    <definedName name="__123Graph_C" localSheetId="8" hidden="1">[1]CE!#REF!</definedName>
    <definedName name="__123Graph_C" localSheetId="10" hidden="1">[1]CE!#REF!</definedName>
    <definedName name="__123Graph_C" localSheetId="11" hidden="1">[1]CE!#REF!</definedName>
    <definedName name="__123Graph_C" localSheetId="12" hidden="1">[1]CE!#REF!</definedName>
    <definedName name="__123Graph_C" localSheetId="13" hidden="1">[1]CE!#REF!</definedName>
    <definedName name="__123Graph_C" localSheetId="15" hidden="1">[1]CE!#REF!</definedName>
    <definedName name="__123Graph_C" localSheetId="16" hidden="1">[1]CE!#REF!</definedName>
    <definedName name="__123Graph_C" hidden="1">[1]CE!#REF!</definedName>
    <definedName name="__123Graph_CSTNPLF" localSheetId="19" hidden="1">[1]CE!#REF!</definedName>
    <definedName name="__123Graph_CSTNPLF" localSheetId="20" hidden="1">[1]CE!#REF!</definedName>
    <definedName name="__123Graph_CSTNPLF" localSheetId="7" hidden="1">[1]CE!#REF!</definedName>
    <definedName name="__123Graph_CSTNPLF" localSheetId="8" hidden="1">[1]CE!#REF!</definedName>
    <definedName name="__123Graph_CSTNPLF" localSheetId="10" hidden="1">[1]CE!#REF!</definedName>
    <definedName name="__123Graph_CSTNPLF" localSheetId="11" hidden="1">[1]CE!#REF!</definedName>
    <definedName name="__123Graph_CSTNPLF" localSheetId="12" hidden="1">[1]CE!#REF!</definedName>
    <definedName name="__123Graph_CSTNPLF" localSheetId="13" hidden="1">[1]CE!#REF!</definedName>
    <definedName name="__123Graph_CSTNPLF" localSheetId="15" hidden="1">[1]CE!#REF!</definedName>
    <definedName name="__123Graph_CSTNPLF" localSheetId="16" hidden="1">[1]CE!#REF!</definedName>
    <definedName name="__123Graph_CSTNPLF" hidden="1">[1]CE!#REF!</definedName>
    <definedName name="__123Graph_X" localSheetId="19" hidden="1">[1]CE!#REF!</definedName>
    <definedName name="__123Graph_X" localSheetId="20" hidden="1">[1]CE!#REF!</definedName>
    <definedName name="__123Graph_X" localSheetId="7" hidden="1">[1]CE!#REF!</definedName>
    <definedName name="__123Graph_X" localSheetId="8" hidden="1">[1]CE!#REF!</definedName>
    <definedName name="__123Graph_X" localSheetId="10" hidden="1">[1]CE!#REF!</definedName>
    <definedName name="__123Graph_X" localSheetId="11" hidden="1">[1]CE!#REF!</definedName>
    <definedName name="__123Graph_X" localSheetId="12" hidden="1">[1]CE!#REF!</definedName>
    <definedName name="__123Graph_X" localSheetId="13" hidden="1">[1]CE!#REF!</definedName>
    <definedName name="__123Graph_X" localSheetId="15" hidden="1">[1]CE!#REF!</definedName>
    <definedName name="__123Graph_X" localSheetId="16" hidden="1">[1]CE!#REF!</definedName>
    <definedName name="__123Graph_X" hidden="1">[1]CE!#REF!</definedName>
    <definedName name="__123Graph_XSTNPLF" localSheetId="19" hidden="1">[1]CE!#REF!</definedName>
    <definedName name="__123Graph_XSTNPLF" localSheetId="20" hidden="1">[1]CE!#REF!</definedName>
    <definedName name="__123Graph_XSTNPLF" localSheetId="7" hidden="1">[1]CE!#REF!</definedName>
    <definedName name="__123Graph_XSTNPLF" localSheetId="8" hidden="1">[1]CE!#REF!</definedName>
    <definedName name="__123Graph_XSTNPLF" localSheetId="10" hidden="1">[1]CE!#REF!</definedName>
    <definedName name="__123Graph_XSTNPLF" localSheetId="11" hidden="1">[1]CE!#REF!</definedName>
    <definedName name="__123Graph_XSTNPLF" localSheetId="12" hidden="1">[1]CE!#REF!</definedName>
    <definedName name="__123Graph_XSTNPLF" localSheetId="13" hidden="1">[1]CE!#REF!</definedName>
    <definedName name="__123Graph_XSTNPLF" localSheetId="15" hidden="1">[1]CE!#REF!</definedName>
    <definedName name="__123Graph_XSTNPLF" localSheetId="16" hidden="1">[1]CE!#REF!</definedName>
    <definedName name="__123Graph_XSTNPLF" hidden="1">[1]CE!#REF!</definedName>
    <definedName name="_Fill" localSheetId="7" hidden="1">#REF!</definedName>
    <definedName name="_Fill" localSheetId="8" hidden="1">#REF!</definedName>
    <definedName name="_Fill" localSheetId="10" hidden="1">#REF!</definedName>
    <definedName name="_Fill" localSheetId="12" hidden="1">#REF!</definedName>
    <definedName name="_Fill" localSheetId="13" hidden="1">#REF!</definedName>
    <definedName name="_Fill" localSheetId="15" hidden="1">#REF!</definedName>
    <definedName name="_Fill" localSheetId="16" hidden="1">#REF!</definedName>
    <definedName name="_Fill" hidden="1">#REF!</definedName>
    <definedName name="_Order1" hidden="1">255</definedName>
    <definedName name="ADFADFADFADSFASDF" localSheetId="19" hidden="1">[1]CE!#REF!</definedName>
    <definedName name="ADFADFADFADSFASDF" localSheetId="27" hidden="1">[1]CE!#REF!</definedName>
    <definedName name="ADFADFADFADSFASDF" localSheetId="11" hidden="1">[1]CE!#REF!</definedName>
    <definedName name="ADFADFADFADSFASDF" localSheetId="12" hidden="1">[1]CE!#REF!</definedName>
    <definedName name="ADFADFADFADSFASDF" hidden="1">[1]CE!#REF!</definedName>
    <definedName name="Currency">[2]Inputs!#REF!</definedName>
    <definedName name="Header1" localSheetId="19" hidden="1">IF(COUNTA(#REF!)=0,0,INDEX(#REF!,MATCH(ROW(#REF!),#REF!,TRUE)))+1</definedName>
    <definedName name="Header1" localSheetId="27" hidden="1">IF(COUNTA(#REF!)=0,0,INDEX(#REF!,MATCH(ROW(#REF!),#REF!,TRUE)))+1</definedName>
    <definedName name="Header1" localSheetId="11" hidden="1">IF(COUNTA(#REF!)=0,0,INDEX(#REF!,MATCH(ROW(#REF!),#REF!,TRUE)))+1</definedName>
    <definedName name="Header1" localSheetId="12" hidden="1">IF(COUNTA(#REF!)=0,0,INDEX(#REF!,MATCH(ROW(#REF!),#REF!,TRUE)))+1</definedName>
    <definedName name="Header1" hidden="1">IF(COUNTA(#REF!)=0,0,INDEX(#REF!,MATCH(ROW(#REF!),#REF!,TRUE)))+1</definedName>
    <definedName name="Header2" localSheetId="19" hidden="1">[3]!Header1-1 &amp; "." &amp; MAX(1,COUNTA(INDEX(#REF!,MATCH([3]!Header1-1,#REF!,FALSE)):#REF!))</definedName>
    <definedName name="Header2" localSheetId="27" hidden="1">[3]!Header1-1 &amp; "." &amp; MAX(1,COUNTA(INDEX(#REF!,MATCH([3]!Header1-1,#REF!,FALSE)):#REF!))</definedName>
    <definedName name="Header2" localSheetId="11" hidden="1">[3]!Header1-1 &amp; "." &amp; MAX(1,COUNTA(INDEX(#REF!,MATCH([3]!Header1-1,#REF!,FALSE)):#REF!))</definedName>
    <definedName name="Header2" localSheetId="12" hidden="1">[4]!Header1-1 &amp; "." &amp; MAX(1,COUNTA(INDEX(#REF!,MATCH([4]!Header1-1,#REF!,FALSE)):#REF!))</definedName>
    <definedName name="Header2" hidden="1">[5]!Header1-1 &amp; "." &amp; MAX(1,COUNTA(INDEX(#REF!,MATCH([5]!Header1-1,#REF!,FALSE)):#REF!))</definedName>
    <definedName name="hhhhh" localSheetId="19" hidden="1">[1]CE!#REF!</definedName>
    <definedName name="hhhhh" localSheetId="27" hidden="1">[1]CE!#REF!</definedName>
    <definedName name="hhhhh" localSheetId="11" hidden="1">[1]CE!#REF!</definedName>
    <definedName name="hhhhh" localSheetId="12" hidden="1">[1]CE!#REF!</definedName>
    <definedName name="hhhhh" hidden="1">[1]CE!#REF!</definedName>
    <definedName name="IQ_ACCOUNT_CHANGE" hidden="1">"c1449"</definedName>
    <definedName name="IQ_ACCOUNTING_STANDARD" hidden="1">"c4539"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DIN" hidden="1">"AUTO"</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MT_OUT" hidden="1">"c2145"</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BROKER_REC_NO_REUT" hidden="1">"c5315"</definedName>
    <definedName name="IQ_AVG_BROKER_REC_REUT" hidden="1">"c3630"</definedName>
    <definedName name="IQ_AVG_DAILY_VOL" hidden="1">"c65"</definedName>
    <definedName name="IQ_AVG_INDUSTRY_REC" hidden="1">"c4455"</definedName>
    <definedName name="IQ_AVG_INDUSTRY_REC_NO" hidden="1">"c4454"</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SHAREOUTSTANDING" hidden="1">"c83"</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OUTSTANDING_CURRENT_EST" hidden="1">"c4128"</definedName>
    <definedName name="IQ_BASIC_OUTSTANDING_CURRENT_HIGH_EST" hidden="1">"c4129"</definedName>
    <definedName name="IQ_BASIC_OUTSTANDING_CURRENT_LOW_EST" hidden="1">"c4130"</definedName>
    <definedName name="IQ_BASIC_OUTSTANDING_CURRENT_MEDIAN_EST" hidden="1">"c4131"</definedName>
    <definedName name="IQ_BASIC_OUTSTANDING_CURRENT_NUM_EST" hidden="1">"c4132"</definedName>
    <definedName name="IQ_BASIC_OUTSTANDING_CURRENT_STDDEV_EST" hidden="1">"c4133"</definedName>
    <definedName name="IQ_BASIC_OUTSTANDING_EST" hidden="1">"c4134"</definedName>
    <definedName name="IQ_BASIC_OUTSTANDING_HIGH_EST" hidden="1">"c4135"</definedName>
    <definedName name="IQ_BASIC_OUTSTANDING_LOW_EST" hidden="1">"c4136"</definedName>
    <definedName name="IQ_BASIC_OUTSTANDING_MEDIAN_EST" hidden="1">"c4137"</definedName>
    <definedName name="IQ_BASIC_OUTSTANDING_NUM_EST" hidden="1">"c4138"</definedName>
    <definedName name="IQ_BASIC_OUTSTANDING_STDDEV_EST" hidden="1">"c4139"</definedName>
    <definedName name="IQ_BASIC_WEIGHT" hidden="1">"c87"</definedName>
    <definedName name="IQ_BASIC_WEIGHT_EST" hidden="1">"c4140"</definedName>
    <definedName name="IQ_BASIC_WEIGHT_GUIDANCE" hidden="1">"c4141"</definedName>
    <definedName name="IQ_BASIC_WEIGHT_HIGH_EST" hidden="1">"c4142"</definedName>
    <definedName name="IQ_BASIC_WEIGHT_LOW_EST" hidden="1">"c4143"</definedName>
    <definedName name="IQ_BASIC_WEIGHT_MEDIAN_EST" hidden="1">"c4144"</definedName>
    <definedName name="IQ_BASIC_WEIGHT_NUM_EST" hidden="1">"c4145"</definedName>
    <definedName name="IQ_BASIC_WEIGHT_STDDEV_EST" hidden="1">"c4146"</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ROK_COMMISSION" hidden="1">"c3514"</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EST" hidden="1">"c5624"</definedName>
    <definedName name="IQ_BV_HIGH_EST" hidden="1">"c5626"</definedName>
    <definedName name="IQ_BV_LOW_EST" hidden="1">"c5627"</definedName>
    <definedName name="IQ_BV_MEDIAN_EST" hidden="1">"c5625"</definedName>
    <definedName name="IQ_BV_NUM_EST" hidden="1">"c5628"</definedName>
    <definedName name="IQ_BV_OVER_SHARES" hidden="1">"c1349"</definedName>
    <definedName name="IQ_BV_SHARE" hidden="1">"c100"</definedName>
    <definedName name="IQ_BV_SHARE_ACT_OR_EST" hidden="1">"c3587"</definedName>
    <definedName name="IQ_BV_SHARE_ACT_OR_EST_REUT" hidden="1">"c5477"</definedName>
    <definedName name="IQ_BV_SHARE_EST" hidden="1">"c3541"</definedName>
    <definedName name="IQ_BV_SHARE_EST_REUT" hidden="1">"c5439"</definedName>
    <definedName name="IQ_BV_SHARE_HIGH_EST" hidden="1">"c3542"</definedName>
    <definedName name="IQ_BV_SHARE_HIGH_EST_REUT" hidden="1">"c5441"</definedName>
    <definedName name="IQ_BV_SHARE_LOW_EST" hidden="1">"c3543"</definedName>
    <definedName name="IQ_BV_SHARE_LOW_EST_REUT" hidden="1">"c5442"</definedName>
    <definedName name="IQ_BV_SHARE_MEDIAN_EST" hidden="1">"c3544"</definedName>
    <definedName name="IQ_BV_SHARE_MEDIAN_EST_REUT" hidden="1">"c5440"</definedName>
    <definedName name="IQ_BV_SHARE_NUM_EST" hidden="1">"c3539"</definedName>
    <definedName name="IQ_BV_SHARE_NUM_EST_REUT" hidden="1">"c5443"</definedName>
    <definedName name="IQ_BV_SHARE_STDDEV_EST" hidden="1">"c3540"</definedName>
    <definedName name="IQ_BV_SHARE_STDDEV_EST_REUT" hidden="1">"c5444"</definedName>
    <definedName name="IQ_BV_STDDEV_EST" hidden="1">"c5629"</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ACT_OR_EST" hidden="1">"c3584"</definedName>
    <definedName name="IQ_CAPEX_ACT_OR_EST_REUT" hidden="1">"c5474"</definedName>
    <definedName name="IQ_CAPEX_BNK" hidden="1">"c110"</definedName>
    <definedName name="IQ_CAPEX_BR" hidden="1">"c111"</definedName>
    <definedName name="IQ_CAPEX_EST" hidden="1">"c3523"</definedName>
    <definedName name="IQ_CAPEX_EST_REUT" hidden="1">"c3969"</definedName>
    <definedName name="IQ_CAPEX_FIN" hidden="1">"c112"</definedName>
    <definedName name="IQ_CAPEX_GUIDANCE" hidden="1">"c4150"</definedName>
    <definedName name="IQ_CAPEX_HIGH_EST" hidden="1">"c3524"</definedName>
    <definedName name="IQ_CAPEX_HIGH_EST_REUT" hidden="1">"c3971"</definedName>
    <definedName name="IQ_CAPEX_HIGH_GUIDANCE" hidden="1">"c4180"</definedName>
    <definedName name="IQ_CAPEX_INS" hidden="1">"c113"</definedName>
    <definedName name="IQ_CAPEX_LOW_EST" hidden="1">"c3525"</definedName>
    <definedName name="IQ_CAPEX_LOW_EST_REUT" hidden="1">"c3972"</definedName>
    <definedName name="IQ_CAPEX_LOW_GUIDANCE" hidden="1">"c4220"</definedName>
    <definedName name="IQ_CAPEX_MEDIAN_EST" hidden="1">"c3526"</definedName>
    <definedName name="IQ_CAPEX_MEDIAN_EST_REUT" hidden="1">"c3970"</definedName>
    <definedName name="IQ_CAPEX_NUM_EST" hidden="1">"c3521"</definedName>
    <definedName name="IQ_CAPEX_NUM_EST_REUT" hidden="1">"c3973"</definedName>
    <definedName name="IQ_CAPEX_STDDEV_EST" hidden="1">"c3522"</definedName>
    <definedName name="IQ_CAPEX_STDDEV_EST_REUT" hidden="1">"c3974"</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"c3460"</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"c116"</definedName>
    <definedName name="IQ_CASH_CONVERSION" hidden="1">"c117"</definedName>
    <definedName name="IQ_CASH_DUE_BANKS" hidden="1">"c1351"</definedName>
    <definedName name="IQ_CASH_EPS_ACT_OR_EST" hidden="1">"c5638"</definedName>
    <definedName name="IQ_CASH_EPS_EST" hidden="1">"c5631"</definedName>
    <definedName name="IQ_CASH_EPS_HIGH_EST" hidden="1">"c5633"</definedName>
    <definedName name="IQ_CASH_EPS_LOW_EST" hidden="1">"c5634"</definedName>
    <definedName name="IQ_CASH_EPS_MEDIAN_EST" hidden="1">"c5632"</definedName>
    <definedName name="IQ_CASH_EPS_NUM_EST" hidden="1">"c5635"</definedName>
    <definedName name="IQ_CASH_EPS_STDDEV_EST" hidden="1">"c5636"</definedName>
    <definedName name="IQ_CASH_EQUIV" hidden="1">"c118"</definedName>
    <definedName name="IQ_CASH_FINAN" hidden="1">"c119"</definedName>
    <definedName name="IQ_CASH_FLOW_ACT_OR_EST" hidden="1">"c4154"</definedName>
    <definedName name="IQ_CASH_FLOW_EST" hidden="1">"c4153"</definedName>
    <definedName name="IQ_CASH_FLOW_GUIDANCE" hidden="1">"c4155"</definedName>
    <definedName name="IQ_CASH_FLOW_HIGH_EST" hidden="1">"c4156"</definedName>
    <definedName name="IQ_CASH_FLOW_HIGH_GUIDANCE" hidden="1">"c4201"</definedName>
    <definedName name="IQ_CASH_FLOW_LOW_EST" hidden="1">"c4157"</definedName>
    <definedName name="IQ_CASH_FLOW_LOW_GUIDANCE" hidden="1">"c4241"</definedName>
    <definedName name="IQ_CASH_FLOW_MEDIAN_EST" hidden="1">"c4158"</definedName>
    <definedName name="IQ_CASH_FLOW_NUM_EST" hidden="1">"c4159"</definedName>
    <definedName name="IQ_CASH_FLOW_STDDEV_EST" hidden="1">"c4160"</definedName>
    <definedName name="IQ_CASH_INTEREST" hidden="1">"c120"</definedName>
    <definedName name="IQ_CASH_INVEST" hidden="1">"c121"</definedName>
    <definedName name="IQ_CASH_OPER" hidden="1">"c122"</definedName>
    <definedName name="IQ_CASH_OPER_ACT_OR_EST" hidden="1">"c4164"</definedName>
    <definedName name="IQ_CASH_OPER_EST" hidden="1">"c4163"</definedName>
    <definedName name="IQ_CASH_OPER_GUIDANCE" hidden="1">"c4165"</definedName>
    <definedName name="IQ_CASH_OPER_HIGH_EST" hidden="1">"c4166"</definedName>
    <definedName name="IQ_CASH_OPER_HIGH_GUIDANCE" hidden="1">"c4185"</definedName>
    <definedName name="IQ_CASH_OPER_LOW_EST" hidden="1">"c4244"</definedName>
    <definedName name="IQ_CASH_OPER_LOW_GUIDANCE" hidden="1">"c4225"</definedName>
    <definedName name="IQ_CASH_OPER_MEDIAN_EST" hidden="1">"c4245"</definedName>
    <definedName name="IQ_CASH_OPER_NUM_EST" hidden="1">"c4246"</definedName>
    <definedName name="IQ_CASH_OPER_STDDEV_EST" hidden="1">"c4247"</definedName>
    <definedName name="IQ_CASH_SEGREG" hidden="1">"c123"</definedName>
    <definedName name="IQ_CASH_SHARE" hidden="1">"c1911"</definedName>
    <definedName name="IQ_CASH_ST" hidden="1">"c1355"</definedName>
    <definedName name="IQ_CASH_ST_INVEST" hidden="1">"c124"</definedName>
    <definedName name="IQ_CASH_ST_INVEST_EST" hidden="1">"c4249"</definedName>
    <definedName name="IQ_CASH_ST_INVEST_GUIDANCE" hidden="1">"c4250"</definedName>
    <definedName name="IQ_CASH_ST_INVEST_HIGH_EST" hidden="1">"c4251"</definedName>
    <definedName name="IQ_CASH_ST_INVEST_HIGH_GUIDANCE" hidden="1">"c4195"</definedName>
    <definedName name="IQ_CASH_ST_INVEST_LOW_EST" hidden="1">"c4252"</definedName>
    <definedName name="IQ_CASH_ST_INVEST_LOW_GUIDANCE" hidden="1">"c4235"</definedName>
    <definedName name="IQ_CASH_ST_INVEST_MEDIAN_EST" hidden="1">"c4253"</definedName>
    <definedName name="IQ_CASH_ST_INVEST_NUM_EST" hidden="1">"c4254"</definedName>
    <definedName name="IQ_CASH_ST_INVEST_STDDEV_EST" hidden="1">"c4255"</definedName>
    <definedName name="IQ_CASH_TAXES" hidden="1">"c125"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FPS_ACT_OR_EST" hidden="1">"c2217"</definedName>
    <definedName name="IQ_CFPS_ACT_OR_EST_REUT" hidden="1">"c5463"</definedName>
    <definedName name="IQ_CFPS_EST" hidden="1">"c1667"</definedName>
    <definedName name="IQ_CFPS_EST_REUT" hidden="1">"c3844"</definedName>
    <definedName name="IQ_CFPS_GUIDANCE" hidden="1">"c4256"</definedName>
    <definedName name="IQ_CFPS_HIGH_EST" hidden="1">"c1669"</definedName>
    <definedName name="IQ_CFPS_HIGH_EST_REUT" hidden="1">"c3846"</definedName>
    <definedName name="IQ_CFPS_HIGH_GUIDANCE" hidden="1">"c4167"</definedName>
    <definedName name="IQ_CFPS_LOW_EST" hidden="1">"c1670"</definedName>
    <definedName name="IQ_CFPS_LOW_EST_REUT" hidden="1">"c3847"</definedName>
    <definedName name="IQ_CFPS_LOW_GUIDANCE" hidden="1">"c4207"</definedName>
    <definedName name="IQ_CFPS_MEDIAN_EST" hidden="1">"c1668"</definedName>
    <definedName name="IQ_CFPS_MEDIAN_EST_REUT" hidden="1">"c3845"</definedName>
    <definedName name="IQ_CFPS_NUM_EST" hidden="1">"c1671"</definedName>
    <definedName name="IQ_CFPS_NUM_EST_REUT" hidden="1">"c3848"</definedName>
    <definedName name="IQ_CFPS_STDDEV_EST" hidden="1">"c1672"</definedName>
    <definedName name="IQ_CFPS_STDDEV_EST_REUT" hidden="1">"c3849"</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ED" hidden="1">"c2681"</definedName>
    <definedName name="IQ_CLASSA_OPTIONS_GRANTED" hidden="1">"c2680"</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_DATE" hidden="1">"c2191"</definedName>
    <definedName name="IQ_CONV_EXP_DATE" hidden="1">"c3043"</definedName>
    <definedName name="IQ_CONV_PREMIUM" hidden="1">"c2195"</definedName>
    <definedName name="IQ_CONV_PRICE" hidden="1">"c2193"</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TY_EST" hidden="1">"c4257"</definedName>
    <definedName name="IQ_DEBT_EQUITY_HIGH_EST" hidden="1">"c4258"</definedName>
    <definedName name="IQ_DEBT_EQUITY_LOW_EST" hidden="1">"c4259"</definedName>
    <definedName name="IQ_DEBT_EQUITY_MEDIAN_EST" hidden="1">"c4260"</definedName>
    <definedName name="IQ_DEBT_EQUITY_NUM_EST" hidden="1">"c4261"</definedName>
    <definedName name="IQ_DEBT_EQUITY_STDDEV_EST" hidden="1">"c4262"</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OSITS_INTEREST_SECURITIES" hidden="1">"c5509"</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FF_LASTCLOSE_TARGET_PRICE_REUT" hidden="1">"c5436"</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OUTSTANDING_CURRENT_EST" hidden="1">"c4263"</definedName>
    <definedName name="IQ_DILUT_OUTSTANDING_CURRENT_HIGH_EST" hidden="1">"c4264"</definedName>
    <definedName name="IQ_DILUT_OUTSTANDING_CURRENT_LOW_EST" hidden="1">"c4265"</definedName>
    <definedName name="IQ_DILUT_OUTSTANDING_CURRENT_MEDIAN_EST" hidden="1">"c4266"</definedName>
    <definedName name="IQ_DILUT_OUTSTANDING_CURRENT_NUM_EST" hidden="1">"c4267"</definedName>
    <definedName name="IQ_DILUT_OUTSTANDING_CURRENT_STDDEV_EST" hidden="1">"c4268"</definedName>
    <definedName name="IQ_DILUT_WEIGHT" hidden="1">"c326"</definedName>
    <definedName name="IQ_DILUT_WEIGHT_EST" hidden="1">"c4269"</definedName>
    <definedName name="IQ_DILUT_WEIGHT_GUIDANCE" hidden="1">"c4270"</definedName>
    <definedName name="IQ_DILUT_WEIGHT_HIGH_EST" hidden="1">"c4271"</definedName>
    <definedName name="IQ_DILUT_WEIGHT_LOW_EST" hidden="1">"c4272"</definedName>
    <definedName name="IQ_DILUT_WEIGHT_MEDIAN_EST" hidden="1">"c4273"</definedName>
    <definedName name="IQ_DILUT_WEIGHT_NUM_EST" hidden="1">"c4274"</definedName>
    <definedName name="IQ_DILUT_WEIGHT_STDDEV_EST" hidden="1">"c4275"</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ACT_OR_EST" hidden="1">"c4278"</definedName>
    <definedName name="IQ_DISTRIBUTABLE_CASH_EST" hidden="1">"c4277"</definedName>
    <definedName name="IQ_DISTRIBUTABLE_CASH_GUIDANCE" hidden="1">"c4279"</definedName>
    <definedName name="IQ_DISTRIBUTABLE_CASH_HIGH_EST" hidden="1">"c4280"</definedName>
    <definedName name="IQ_DISTRIBUTABLE_CASH_HIGH_GUIDANCE" hidden="1">"c4198"</definedName>
    <definedName name="IQ_DISTRIBUTABLE_CASH_LOW_EST" hidden="1">"c4281"</definedName>
    <definedName name="IQ_DISTRIBUTABLE_CASH_LOW_GUIDANCE" hidden="1">"c4238"</definedName>
    <definedName name="IQ_DISTRIBUTABLE_CASH_MEDIAN_EST" hidden="1">"c4282"</definedName>
    <definedName name="IQ_DISTRIBUTABLE_CASH_NUM_EST" hidden="1">"c4283"</definedName>
    <definedName name="IQ_DISTRIBUTABLE_CASH_PAYOUT" hidden="1">"c3005"</definedName>
    <definedName name="IQ_DISTRIBUTABLE_CASH_SHARE" hidden="1">"c3003"</definedName>
    <definedName name="IQ_DISTRIBUTABLE_CASH_SHARE_ACT_OR_EST" hidden="1">"c4286"</definedName>
    <definedName name="IQ_DISTRIBUTABLE_CASH_SHARE_EST" hidden="1">"c4285"</definedName>
    <definedName name="IQ_DISTRIBUTABLE_CASH_SHARE_GUIDANCE" hidden="1">"c4287"</definedName>
    <definedName name="IQ_DISTRIBUTABLE_CASH_SHARE_HIGH_EST" hidden="1">"c4288"</definedName>
    <definedName name="IQ_DISTRIBUTABLE_CASH_SHARE_HIGH_GUIDANCE" hidden="1">"c4199"</definedName>
    <definedName name="IQ_DISTRIBUTABLE_CASH_SHARE_LOW_EST" hidden="1">"c4289"</definedName>
    <definedName name="IQ_DISTRIBUTABLE_CASH_SHARE_LOW_GUIDANCE" hidden="1">"c4239"</definedName>
    <definedName name="IQ_DISTRIBUTABLE_CASH_SHARE_MEDIAN_EST" hidden="1">"c4290"</definedName>
    <definedName name="IQ_DISTRIBUTABLE_CASH_SHARE_NUM_EST" hidden="1">"c4291"</definedName>
    <definedName name="IQ_DISTRIBUTABLE_CASH_SHARE_STDDEV_EST" hidden="1">"c4292"</definedName>
    <definedName name="IQ_DISTRIBUTABLE_CASH_STDDEV_EST" hidden="1">"c4294"</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EST" hidden="1">"c4296"</definedName>
    <definedName name="IQ_DIVIDEND_HIGH_EST" hidden="1">"c4297"</definedName>
    <definedName name="IQ_DIVIDEND_LOW_EST" hidden="1">"c4298"</definedName>
    <definedName name="IQ_DIVIDEND_MEDIAN_EST" hidden="1">"c4299"</definedName>
    <definedName name="IQ_DIVIDEND_NUM_EST" hidden="1">"c4300"</definedName>
    <definedName name="IQ_DIVIDEND_STDDEV_EST" hidden="1">"c4301"</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PS_ACT_OR_EST" hidden="1">"c2218"</definedName>
    <definedName name="IQ_DPS_ACT_OR_EST_REUT" hidden="1">"c5464"</definedName>
    <definedName name="IQ_DPS_EST" hidden="1">"c1674"</definedName>
    <definedName name="IQ_DPS_EST_BOTTOM_UP" hidden="1">"c5493"</definedName>
    <definedName name="IQ_DPS_EST_BOTTOM_UP_REUT" hidden="1">"c5501"</definedName>
    <definedName name="IQ_DPS_EST_REUT" hidden="1">"c3851"</definedName>
    <definedName name="IQ_DPS_GUIDANCE" hidden="1">"c4302"</definedName>
    <definedName name="IQ_DPS_HIGH_EST" hidden="1">"c1676"</definedName>
    <definedName name="IQ_DPS_HIGH_EST_REUT" hidden="1">"c3853"</definedName>
    <definedName name="IQ_DPS_HIGH_GUIDANCE" hidden="1">"c4168"</definedName>
    <definedName name="IQ_DPS_LOW_EST" hidden="1">"c1677"</definedName>
    <definedName name="IQ_DPS_LOW_EST_REUT" hidden="1">"c3854"</definedName>
    <definedName name="IQ_DPS_LOW_GUIDANCE" hidden="1">"c4208"</definedName>
    <definedName name="IQ_DPS_MEDIAN_EST" hidden="1">"c1675"</definedName>
    <definedName name="IQ_DPS_MEDIAN_EST_REUT" hidden="1">"c3852"</definedName>
    <definedName name="IQ_DPS_NUM_EST" hidden="1">"c1678"</definedName>
    <definedName name="IQ_DPS_NUM_EST_REUT" hidden="1">"c3855"</definedName>
    <definedName name="IQ_DPS_STDDEV_EST" hidden="1">"c1679"</definedName>
    <definedName name="IQ_DPS_STDDEV_EST_REUT" hidden="1">"c3856"</definedName>
    <definedName name="IQ_DURATION" hidden="1">"c2181"</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ARNINGS_ANNOUNCE_DATE_REUT" hidden="1">"c5314"</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ACT_OR_EST" hidden="1">"c2219"</definedName>
    <definedName name="IQ_EBIT_ACT_OR_EST_REUT" hidden="1">"c5465"</definedName>
    <definedName name="IQ_EBIT_EQ_INC" hidden="1">"c3498"</definedName>
    <definedName name="IQ_EBIT_EQ_INC_EXCL_SBC" hidden="1">"c3502"</definedName>
    <definedName name="IQ_EBIT_EST" hidden="1">"c1681"</definedName>
    <definedName name="IQ_EBIT_EST_REUT" hidden="1">"c5333"</definedName>
    <definedName name="IQ_EBIT_EXCL_SBC" hidden="1">"c3082"</definedName>
    <definedName name="IQ_EBIT_GUIDANCE" hidden="1">"c4303"</definedName>
    <definedName name="IQ_EBIT_GW_ACT_OR_EST" hidden="1">"c4306"</definedName>
    <definedName name="IQ_EBIT_GW_EST" hidden="1">"c4305"</definedName>
    <definedName name="IQ_EBIT_GW_GUIDANCE" hidden="1">"c4307"</definedName>
    <definedName name="IQ_EBIT_GW_HIGH_EST" hidden="1">"c4308"</definedName>
    <definedName name="IQ_EBIT_GW_HIGH_GUIDANCE" hidden="1">"c4171"</definedName>
    <definedName name="IQ_EBIT_GW_LOW_EST" hidden="1">"c4309"</definedName>
    <definedName name="IQ_EBIT_GW_LOW_GUIDANCE" hidden="1">"c4211"</definedName>
    <definedName name="IQ_EBIT_GW_MEDIAN_EST" hidden="1">"c4310"</definedName>
    <definedName name="IQ_EBIT_GW_NUM_EST" hidden="1">"c4311"</definedName>
    <definedName name="IQ_EBIT_GW_STDDEV_EST" hidden="1">"c4312"</definedName>
    <definedName name="IQ_EBIT_HIGH_EST" hidden="1">"c1683"</definedName>
    <definedName name="IQ_EBIT_HIGH_EST_REUT" hidden="1">"c5335"</definedName>
    <definedName name="IQ_EBIT_HIGH_GUIDANCE" hidden="1">"c4172"</definedName>
    <definedName name="IQ_EBIT_INT" hidden="1">"c360"</definedName>
    <definedName name="IQ_EBIT_LOW_EST" hidden="1">"c1684"</definedName>
    <definedName name="IQ_EBIT_LOW_EST_REUT" hidden="1">"c5336"</definedName>
    <definedName name="IQ_EBIT_LOW_GUIDANCE" hidden="1">"c4212"</definedName>
    <definedName name="IQ_EBIT_MARGIN" hidden="1">"c359"</definedName>
    <definedName name="IQ_EBIT_MEDIAN_EST" hidden="1">"c1682"</definedName>
    <definedName name="IQ_EBIT_MEDIAN_EST_REUT" hidden="1">"c5334"</definedName>
    <definedName name="IQ_EBIT_NUM_EST" hidden="1">"c1685"</definedName>
    <definedName name="IQ_EBIT_NUM_EST_REUT" hidden="1">"c5337"</definedName>
    <definedName name="IQ_EBIT_OVER_IE" hidden="1">"c1369"</definedName>
    <definedName name="IQ_EBIT_SBC_ACT_OR_EST" hidden="1">"c4316"</definedName>
    <definedName name="IQ_EBIT_SBC_EST" hidden="1">"c4315"</definedName>
    <definedName name="IQ_EBIT_SBC_GUIDANCE" hidden="1">"c4317"</definedName>
    <definedName name="IQ_EBIT_SBC_GW_ACT_OR_EST" hidden="1">"c4320"</definedName>
    <definedName name="IQ_EBIT_SBC_GW_EST" hidden="1">"c4319"</definedName>
    <definedName name="IQ_EBIT_SBC_GW_GUIDANCE" hidden="1">"c4321"</definedName>
    <definedName name="IQ_EBIT_SBC_GW_HIGH_EST" hidden="1">"c4322"</definedName>
    <definedName name="IQ_EBIT_SBC_GW_HIGH_GUIDANCE" hidden="1">"c4193"</definedName>
    <definedName name="IQ_EBIT_SBC_GW_LOW_EST" hidden="1">"c4323"</definedName>
    <definedName name="IQ_EBIT_SBC_GW_LOW_GUIDANCE" hidden="1">"c4233"</definedName>
    <definedName name="IQ_EBIT_SBC_GW_MEDIAN_EST" hidden="1">"c4324"</definedName>
    <definedName name="IQ_EBIT_SBC_GW_NUM_EST" hidden="1">"c4325"</definedName>
    <definedName name="IQ_EBIT_SBC_GW_STDDEV_EST" hidden="1">"c4326"</definedName>
    <definedName name="IQ_EBIT_SBC_HIGH_EST" hidden="1">"c4328"</definedName>
    <definedName name="IQ_EBIT_SBC_HIGH_GUIDANCE" hidden="1">"c4192"</definedName>
    <definedName name="IQ_EBIT_SBC_LOW_EST" hidden="1">"c4329"</definedName>
    <definedName name="IQ_EBIT_SBC_LOW_GUIDANCE" hidden="1">"c4232"</definedName>
    <definedName name="IQ_EBIT_SBC_MEDIAN_EST" hidden="1">"c4330"</definedName>
    <definedName name="IQ_EBIT_SBC_NUM_EST" hidden="1">"c4331"</definedName>
    <definedName name="IQ_EBIT_SBC_STDDEV_EST" hidden="1">"c4332"</definedName>
    <definedName name="IQ_EBIT_STDDEV_EST" hidden="1">"c1686"</definedName>
    <definedName name="IQ_EBIT_STDDEV_EST_REUT" hidden="1">"c5338"</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ACT_OR_EST" hidden="1">"c2215"</definedName>
    <definedName name="IQ_EBITDA_ACT_OR_EST_REUT" hidden="1">"c5462"</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REUT" hidden="1">"c3640"</definedName>
    <definedName name="IQ_EBITDA_EXCL_SBC" hidden="1">"c3081"</definedName>
    <definedName name="IQ_EBITDA_GUIDANCE" hidden="1">"c4334"</definedName>
    <definedName name="IQ_EBITDA_HIGH_EST" hidden="1">"c370"</definedName>
    <definedName name="IQ_EBITDA_HIGH_EST_REUT" hidden="1">"c3642"</definedName>
    <definedName name="IQ_EBITDA_HIGH_GUIDANCE" hidden="1">"c4170"</definedName>
    <definedName name="IQ_EBITDA_INT" hidden="1">"c373"</definedName>
    <definedName name="IQ_EBITDA_LOW_EST" hidden="1">"c371"</definedName>
    <definedName name="IQ_EBITDA_LOW_EST_REUT" hidden="1">"c3643"</definedName>
    <definedName name="IQ_EBITDA_LOW_GUIDANCE" hidden="1">"c4210"</definedName>
    <definedName name="IQ_EBITDA_MARGIN" hidden="1">"c372"</definedName>
    <definedName name="IQ_EBITDA_MEDIAN_EST" hidden="1">"c1663"</definedName>
    <definedName name="IQ_EBITDA_MEDIAN_EST_REUT" hidden="1">"c3641"</definedName>
    <definedName name="IQ_EBITDA_NUM_EST" hidden="1">"c374"</definedName>
    <definedName name="IQ_EBITDA_NUM_EST_REUT" hidden="1">"c3644"</definedName>
    <definedName name="IQ_EBITDA_OVER_TOTAL_IE" hidden="1">"c1371"</definedName>
    <definedName name="IQ_EBITDA_SBC_ACT_OR_EST" hidden="1">"c4337"</definedName>
    <definedName name="IQ_EBITDA_SBC_EST" hidden="1">"c4336"</definedName>
    <definedName name="IQ_EBITDA_SBC_GUIDANCE" hidden="1">"c4338"</definedName>
    <definedName name="IQ_EBITDA_SBC_HIGH_EST" hidden="1">"c4339"</definedName>
    <definedName name="IQ_EBITDA_SBC_HIGH_GUIDANCE" hidden="1">"c4194"</definedName>
    <definedName name="IQ_EBITDA_SBC_LOW_EST" hidden="1">"c4340"</definedName>
    <definedName name="IQ_EBITDA_SBC_LOW_GUIDANCE" hidden="1">"c4234"</definedName>
    <definedName name="IQ_EBITDA_SBC_MEDIAN_EST" hidden="1">"c4341"</definedName>
    <definedName name="IQ_EBITDA_SBC_NUM_EST" hidden="1">"c4342"</definedName>
    <definedName name="IQ_EBITDA_SBC_STDDEV_EST" hidden="1">"c4343"</definedName>
    <definedName name="IQ_EBITDA_STDDEV_EST" hidden="1">"c375"</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GAAP_GUIDANCE" hidden="1">"c4345"</definedName>
    <definedName name="IQ_EBT_GAAP_HIGH_GUIDANCE" hidden="1">"c4174"</definedName>
    <definedName name="IQ_EBT_GAAP_LOW_GUIDANCE" hidden="1">"c4214"</definedName>
    <definedName name="IQ_EBT_GUIDANCE" hidden="1">"c4346"</definedName>
    <definedName name="IQ_EBT_GW_GUIDANCE" hidden="1">"c4347"</definedName>
    <definedName name="IQ_EBT_GW_HIGH_GUIDANCE" hidden="1">"c4175"</definedName>
    <definedName name="IQ_EBT_GW_LOW_GUIDANCE" hidden="1">"c4215"</definedName>
    <definedName name="IQ_EBT_HIGH_GUIDANCE" hidden="1">"c4173"</definedName>
    <definedName name="IQ_EBT_INCL_MARGIN" hidden="1">"c387"</definedName>
    <definedName name="IQ_EBT_INS" hidden="1">"c388"</definedName>
    <definedName name="IQ_EBT_LOW_GUIDANCE" hidden="1">"c4213"</definedName>
    <definedName name="IQ_EBT_REIT" hidden="1">"c389"</definedName>
    <definedName name="IQ_EBT_SBC_ACT_OR_EST" hidden="1">"c4350"</definedName>
    <definedName name="IQ_EBT_SBC_EST" hidden="1">"c4349"</definedName>
    <definedName name="IQ_EBT_SBC_GUIDANCE" hidden="1">"c4351"</definedName>
    <definedName name="IQ_EBT_SBC_GW_ACT_OR_EST" hidden="1">"c4354"</definedName>
    <definedName name="IQ_EBT_SBC_GW_EST" hidden="1">"c4353"</definedName>
    <definedName name="IQ_EBT_SBC_GW_GUIDANCE" hidden="1">"c4355"</definedName>
    <definedName name="IQ_EBT_SBC_GW_HIGH_EST" hidden="1">"c4356"</definedName>
    <definedName name="IQ_EBT_SBC_GW_HIGH_GUIDANCE" hidden="1">"c4191"</definedName>
    <definedName name="IQ_EBT_SBC_GW_LOW_EST" hidden="1">"c4357"</definedName>
    <definedName name="IQ_EBT_SBC_GW_LOW_GUIDANCE" hidden="1">"c4231"</definedName>
    <definedName name="IQ_EBT_SBC_GW_MEDIAN_EST" hidden="1">"c4358"</definedName>
    <definedName name="IQ_EBT_SBC_GW_NUM_EST" hidden="1">"c4359"</definedName>
    <definedName name="IQ_EBT_SBC_GW_STDDEV_EST" hidden="1">"c4360"</definedName>
    <definedName name="IQ_EBT_SBC_HIGH_EST" hidden="1">"c4362"</definedName>
    <definedName name="IQ_EBT_SBC_HIGH_GUIDANCE" hidden="1">"c4190"</definedName>
    <definedName name="IQ_EBT_SBC_LOW_EST" hidden="1">"c4363"</definedName>
    <definedName name="IQ_EBT_SBC_LOW_GUIDANCE" hidden="1">"c4230"</definedName>
    <definedName name="IQ_EBT_SBC_MEDIAN_EST" hidden="1">"c4364"</definedName>
    <definedName name="IQ_EBT_SBC_NUM_EST" hidden="1">"c4365"</definedName>
    <definedName name="IQ_EBT_SBC_STDDEV_EST" hidden="1">"c4366"</definedName>
    <definedName name="IQ_EBT_UTI" hidden="1">"c390"</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ACT_OR_EST" hidden="1">"c2213"</definedName>
    <definedName name="IQ_EPS_ACT_OR_EST_REUT" hidden="1">"c5460"</definedName>
    <definedName name="IQ_EPS_EST" hidden="1">"c399"</definedName>
    <definedName name="IQ_EPS_EST_BOTTOM_UP" hidden="1">"c5489"</definedName>
    <definedName name="IQ_EPS_EST_BOTTOM_UP_REUT" hidden="1">"c5497"</definedName>
    <definedName name="IQ_EPS_EST_REUT" hidden="1">"c5453"</definedName>
    <definedName name="IQ_EPS_EXCL_GUIDANCE" hidden="1">"c4368"</definedName>
    <definedName name="IQ_EPS_EXCL_HIGH_GUIDANCE" hidden="1">"c4369"</definedName>
    <definedName name="IQ_EPS_EXCL_LOW_GUIDANCE" hidden="1">"c4204"</definedName>
    <definedName name="IQ_EPS_GAAP_GUIDANCE" hidden="1">"c4370"</definedName>
    <definedName name="IQ_EPS_GAAP_HIGH_GUIDANCE" hidden="1">"c4371"</definedName>
    <definedName name="IQ_EPS_GAAP_LOW_GUIDANCE" hidden="1">"c4205"</definedName>
    <definedName name="IQ_EPS_GW_ACT_OR_EST" hidden="1">"c2223"</definedName>
    <definedName name="IQ_EPS_GW_ACT_OR_EST_REUT" hidden="1">"c5469"</definedName>
    <definedName name="IQ_EPS_GW_EST" hidden="1">"c1737"</definedName>
    <definedName name="IQ_EPS_GW_EST_BOTTOM_UP" hidden="1">"c5491"</definedName>
    <definedName name="IQ_EPS_GW_EST_BOTTOM_UP_REUT" hidden="1">"c5499"</definedName>
    <definedName name="IQ_EPS_GW_EST_REUT" hidden="1">"c5389"</definedName>
    <definedName name="IQ_EPS_GW_GUIDANCE" hidden="1">"c4372"</definedName>
    <definedName name="IQ_EPS_GW_HIGH_EST" hidden="1">"c1739"</definedName>
    <definedName name="IQ_EPS_GW_HIGH_EST_REUT" hidden="1">"c5391"</definedName>
    <definedName name="IQ_EPS_GW_HIGH_GUIDANCE" hidden="1">"c4373"</definedName>
    <definedName name="IQ_EPS_GW_LOW_EST" hidden="1">"c1740"</definedName>
    <definedName name="IQ_EPS_GW_LOW_EST_REUT" hidden="1">"c5392"</definedName>
    <definedName name="IQ_EPS_GW_LOW_GUIDANCE" hidden="1">"c4206"</definedName>
    <definedName name="IQ_EPS_GW_MEDIAN_EST" hidden="1">"c1738"</definedName>
    <definedName name="IQ_EPS_GW_MEDIAN_EST_REUT" hidden="1">"c5390"</definedName>
    <definedName name="IQ_EPS_GW_NUM_EST" hidden="1">"c1741"</definedName>
    <definedName name="IQ_EPS_GW_NUM_EST_REUT" hidden="1">"c5393"</definedName>
    <definedName name="IQ_EPS_GW_STDDEV_EST" hidden="1">"c1742"</definedName>
    <definedName name="IQ_EPS_GW_STDDEV_EST_REUT" hidden="1">"c5394"</definedName>
    <definedName name="IQ_EPS_HIGH_EST" hidden="1">"c400"</definedName>
    <definedName name="IQ_EPS_HIGH_EST_REUT" hidden="1">"c5454"</definedName>
    <definedName name="IQ_EPS_LOW_EST" hidden="1">"c401"</definedName>
    <definedName name="IQ_EPS_LOW_EST_REUT" hidden="1">"c5455"</definedName>
    <definedName name="IQ_EPS_MEDIAN_EST" hidden="1">"c1661"</definedName>
    <definedName name="IQ_EPS_MEDIAN_EST_REUT" hidden="1">"c5456"</definedName>
    <definedName name="IQ_EPS_NORM" hidden="1">"c1902"</definedName>
    <definedName name="IQ_EPS_NORM_EST" hidden="1">"c2226"</definedName>
    <definedName name="IQ_EPS_NORM_EST_BOTTOM_UP" hidden="1">"c5490"</definedName>
    <definedName name="IQ_EPS_NORM_EST_BOTTOM_UP_REUT" hidden="1">"c5498"</definedName>
    <definedName name="IQ_EPS_NORM_EST_REUT" hidden="1">"c5326"</definedName>
    <definedName name="IQ_EPS_NORM_HIGH_EST" hidden="1">"c2228"</definedName>
    <definedName name="IQ_EPS_NORM_HIGH_EST_REUT" hidden="1">"c5328"</definedName>
    <definedName name="IQ_EPS_NORM_LOW_EST" hidden="1">"c2229"</definedName>
    <definedName name="IQ_EPS_NORM_LOW_EST_REUT" hidden="1">"c5329"</definedName>
    <definedName name="IQ_EPS_NORM_MEDIAN_EST" hidden="1">"c2227"</definedName>
    <definedName name="IQ_EPS_NORM_MEDIAN_EST_REUT" hidden="1">"c5327"</definedName>
    <definedName name="IQ_EPS_NORM_NUM_EST" hidden="1">"c2230"</definedName>
    <definedName name="IQ_EPS_NORM_NUM_EST_REUT" hidden="1">"c5330"</definedName>
    <definedName name="IQ_EPS_NORM_STDDEV_EST" hidden="1">"c2231"</definedName>
    <definedName name="IQ_EPS_NORM_STDDEV_EST_REUT" hidden="1">"c5331"</definedName>
    <definedName name="IQ_EPS_NUM_EST" hidden="1">"c402"</definedName>
    <definedName name="IQ_EPS_NUM_EST_REUT" hidden="1">"c5451"</definedName>
    <definedName name="IQ_EPS_REPORT_ACT_OR_EST" hidden="1">"c2224"</definedName>
    <definedName name="IQ_EPS_REPORT_ACT_OR_EST_REUT" hidden="1">"c5470"</definedName>
    <definedName name="IQ_EPS_REPORTED_EST" hidden="1">"c1744"</definedName>
    <definedName name="IQ_EPS_REPORTED_EST_BOTTOM_UP" hidden="1">"c5492"</definedName>
    <definedName name="IQ_EPS_REPORTED_EST_BOTTOM_UP_REUT" hidden="1">"c5500"</definedName>
    <definedName name="IQ_EPS_REPORTED_EST_REUT" hidden="1">"c5396"</definedName>
    <definedName name="IQ_EPS_REPORTED_HIGH_EST" hidden="1">"c1746"</definedName>
    <definedName name="IQ_EPS_REPORTED_HIGH_EST_REUT" hidden="1">"c5398"</definedName>
    <definedName name="IQ_EPS_REPORTED_LOW_EST" hidden="1">"c1747"</definedName>
    <definedName name="IQ_EPS_REPORTED_LOW_EST_REUT" hidden="1">"c5399"</definedName>
    <definedName name="IQ_EPS_REPORTED_MEDIAN_EST" hidden="1">"c1745"</definedName>
    <definedName name="IQ_EPS_REPORTED_MEDIAN_EST_REUT" hidden="1">"c5397"</definedName>
    <definedName name="IQ_EPS_REPORTED_NUM_EST" hidden="1">"c1748"</definedName>
    <definedName name="IQ_EPS_REPORTED_NUM_EST_REUT" hidden="1">"c5400"</definedName>
    <definedName name="IQ_EPS_REPORTED_STDDEV_EST" hidden="1">"c1749"</definedName>
    <definedName name="IQ_EPS_REPORTED_STDDEV_EST_REUT" hidden="1">"c5401"</definedName>
    <definedName name="IQ_EPS_SBC_ACT_OR_EST" hidden="1">"c4376"</definedName>
    <definedName name="IQ_EPS_SBC_EST" hidden="1">"c4375"</definedName>
    <definedName name="IQ_EPS_SBC_GUIDANCE" hidden="1">"c4377"</definedName>
    <definedName name="IQ_EPS_SBC_GW_ACT_OR_EST" hidden="1">"c4380"</definedName>
    <definedName name="IQ_EPS_SBC_GW_EST" hidden="1">"c4379"</definedName>
    <definedName name="IQ_EPS_SBC_GW_GUIDANCE" hidden="1">"c4381"</definedName>
    <definedName name="IQ_EPS_SBC_GW_HIGH_EST" hidden="1">"c4382"</definedName>
    <definedName name="IQ_EPS_SBC_GW_HIGH_GUIDANCE" hidden="1">"c4189"</definedName>
    <definedName name="IQ_EPS_SBC_GW_LOW_EST" hidden="1">"c4383"</definedName>
    <definedName name="IQ_EPS_SBC_GW_LOW_GUIDANCE" hidden="1">"c4229"</definedName>
    <definedName name="IQ_EPS_SBC_GW_MEDIAN_EST" hidden="1">"c4384"</definedName>
    <definedName name="IQ_EPS_SBC_GW_NUM_EST" hidden="1">"c4385"</definedName>
    <definedName name="IQ_EPS_SBC_GW_STDDEV_EST" hidden="1">"c4386"</definedName>
    <definedName name="IQ_EPS_SBC_HIGH_EST" hidden="1">"c4388"</definedName>
    <definedName name="IQ_EPS_SBC_HIGH_GUIDANCE" hidden="1">"c4188"</definedName>
    <definedName name="IQ_EPS_SBC_LOW_EST" hidden="1">"c4389"</definedName>
    <definedName name="IQ_EPS_SBC_LOW_GUIDANCE" hidden="1">"c4228"</definedName>
    <definedName name="IQ_EPS_SBC_MEDIAN_EST" hidden="1">"c4390"</definedName>
    <definedName name="IQ_EPS_SBC_NUM_EST" hidden="1">"c4391"</definedName>
    <definedName name="IQ_EPS_SBC_STDDEV_EST" hidden="1">"c4392"</definedName>
    <definedName name="IQ_EPS_STDDEV_EST" hidden="1">"c403"</definedName>
    <definedName name="IQ_EPS_STDDEV_EST_REUT" hidden="1">"c5452"</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BV" hidden="1">"c5630"</definedName>
    <definedName name="IQ_EST_ACT_BV_SHARE" hidden="1">"c3549"</definedName>
    <definedName name="IQ_EST_ACT_BV_SHARE_REUT" hidden="1">"c5445"</definedName>
    <definedName name="IQ_EST_ACT_CAPEX" hidden="1">"c3546"</definedName>
    <definedName name="IQ_EST_ACT_CAPEX_REUT" hidden="1">"c3975"</definedName>
    <definedName name="IQ_EST_ACT_CASH_EPS" hidden="1">"c5637"</definedName>
    <definedName name="IQ_EST_ACT_CASH_FLOW" hidden="1">"c4394"</definedName>
    <definedName name="IQ_EST_ACT_CASH_OPER" hidden="1">"c4395"</definedName>
    <definedName name="IQ_EST_ACT_CFPS" hidden="1">"c1673"</definedName>
    <definedName name="IQ_EST_ACT_CFPS_REUT" hidden="1">"c3850"</definedName>
    <definedName name="IQ_EST_ACT_DISTRIBUTABLE_CASH" hidden="1">"c4396"</definedName>
    <definedName name="IQ_EST_ACT_DISTRIBUTABLE_CASH_SHARE" hidden="1">"c4397"</definedName>
    <definedName name="IQ_EST_ACT_DPS" hidden="1">"c1680"</definedName>
    <definedName name="IQ_EST_ACT_DPS_REUT" hidden="1">"c3857"</definedName>
    <definedName name="IQ_EST_ACT_EBIT" hidden="1">"c1687"</definedName>
    <definedName name="IQ_EST_ACT_EBIT_GW" hidden="1">"c4398"</definedName>
    <definedName name="IQ_EST_ACT_EBIT_REUT" hidden="1">"c5339"</definedName>
    <definedName name="IQ_EST_ACT_EBIT_SBC" hidden="1">"c4399"</definedName>
    <definedName name="IQ_EST_ACT_EBIT_SBC_GW" hidden="1">"c4400"</definedName>
    <definedName name="IQ_EST_ACT_EBITDA" hidden="1">"c1664"</definedName>
    <definedName name="IQ_EST_ACT_EBITDA_REUT" hidden="1">"c3836"</definedName>
    <definedName name="IQ_EST_ACT_EBITDA_SBC" hidden="1">"c4401"</definedName>
    <definedName name="IQ_EST_ACT_EBT_SBC" hidden="1">"c4402"</definedName>
    <definedName name="IQ_EST_ACT_EBT_SBC_GW" hidden="1">"c4403"</definedName>
    <definedName name="IQ_EST_ACT_EPS" hidden="1">"c1648"</definedName>
    <definedName name="IQ_EST_ACT_EPS_GW" hidden="1">"c1743"</definedName>
    <definedName name="IQ_EST_ACT_EPS_GW_REUT" hidden="1">"c5395"</definedName>
    <definedName name="IQ_EST_ACT_EPS_NORM" hidden="1">"c2232"</definedName>
    <definedName name="IQ_EST_ACT_EPS_NORM_REUT" hidden="1">"c5332"</definedName>
    <definedName name="IQ_EST_ACT_EPS_REPORTED" hidden="1">"c1750"</definedName>
    <definedName name="IQ_EST_ACT_EPS_REPORTED_REUT" hidden="1">"c5402"</definedName>
    <definedName name="IQ_EST_ACT_EPS_REUT" hidden="1">"c5457"</definedName>
    <definedName name="IQ_EST_ACT_EPS_SBC" hidden="1">"c4404"</definedName>
    <definedName name="IQ_EST_ACT_EPS_SBC_GW" hidden="1">"c4405"</definedName>
    <definedName name="IQ_EST_ACT_FFO" hidden="1">"c1666"</definedName>
    <definedName name="IQ_EST_ACT_FFO_ADJ" hidden="1">"c4406"</definedName>
    <definedName name="IQ_EST_ACT_FFO_REUT" hidden="1">"c3843"</definedName>
    <definedName name="IQ_EST_ACT_FFO_SHARE" hidden="1">"c4407"</definedName>
    <definedName name="IQ_EST_ACT_GROSS_MARGIN" hidden="1">"c5553"</definedName>
    <definedName name="IQ_EST_ACT_MAINT_CAPEX" hidden="1">"c4408"</definedName>
    <definedName name="IQ_EST_ACT_NAV" hidden="1">"c1757"</definedName>
    <definedName name="IQ_EST_ACT_NAV_SHARE" hidden="1">"c5608"</definedName>
    <definedName name="IQ_EST_ACT_NAV_SHARE_REUT" hidden="1">"c5616"</definedName>
    <definedName name="IQ_EST_ACT_NET_DEBT" hidden="1">"c3545"</definedName>
    <definedName name="IQ_EST_ACT_NET_DEBT_REUT" hidden="1">"c5446"</definedName>
    <definedName name="IQ_EST_ACT_NI" hidden="1">"c1722"</definedName>
    <definedName name="IQ_EST_ACT_NI_GW" hidden="1">"c1729"</definedName>
    <definedName name="IQ_EST_ACT_NI_GW_REUT" hidden="1">"c5381"</definedName>
    <definedName name="IQ_EST_ACT_NI_REPORTED" hidden="1">"c1736"</definedName>
    <definedName name="IQ_EST_ACT_NI_REPORTED_REUT" hidden="1">"c5388"</definedName>
    <definedName name="IQ_EST_ACT_NI_REUT" hidden="1">"c5374"</definedName>
    <definedName name="IQ_EST_ACT_NI_SBC" hidden="1">"c4409"</definedName>
    <definedName name="IQ_EST_ACT_NI_SBC_GW" hidden="1">"c4410"</definedName>
    <definedName name="IQ_EST_ACT_OPER_INC" hidden="1">"c1694"</definedName>
    <definedName name="IQ_EST_ACT_OPER_INC_REUT" hidden="1">"c5346"</definedName>
    <definedName name="IQ_EST_ACT_PRETAX_GW_INC" hidden="1">"c1708"</definedName>
    <definedName name="IQ_EST_ACT_PRETAX_GW_INC_REUT" hidden="1">"c5360"</definedName>
    <definedName name="IQ_EST_ACT_PRETAX_INC" hidden="1">"c1701"</definedName>
    <definedName name="IQ_EST_ACT_PRETAX_INC_REUT" hidden="1">"c5353"</definedName>
    <definedName name="IQ_EST_ACT_PRETAX_REPORT_INC" hidden="1">"c1715"</definedName>
    <definedName name="IQ_EST_ACT_PRETAX_REPORT_INC_REUT" hidden="1">"c5367"</definedName>
    <definedName name="IQ_EST_ACT_RECURRING_PROFIT" hidden="1">"c4411"</definedName>
    <definedName name="IQ_EST_ACT_RECURRING_PROFIT_SHARE" hidden="1">"c4412"</definedName>
    <definedName name="IQ_EST_ACT_RETURN_ASSETS" hidden="1">"c3547"</definedName>
    <definedName name="IQ_EST_ACT_RETURN_ASSETS_REUT" hidden="1">"c3996"</definedName>
    <definedName name="IQ_EST_ACT_RETURN_EQUITY" hidden="1">"c3548"</definedName>
    <definedName name="IQ_EST_ACT_RETURN_EQUITY_REUT" hidden="1">"c3989"</definedName>
    <definedName name="IQ_EST_ACT_REV" hidden="1">"c2113"</definedName>
    <definedName name="IQ_EST_ACT_REV_REUT" hidden="1">"c3835"</definedName>
    <definedName name="IQ_EST_BV_SHARE_DIFF" hidden="1">"c4147"</definedName>
    <definedName name="IQ_EST_BV_SHARE_SURPRISE_PERCENT" hidden="1">"c4148"</definedName>
    <definedName name="IQ_EST_CAPEX_DIFF" hidden="1">"c4149"</definedName>
    <definedName name="IQ_EST_CAPEX_GROWTH_1YR" hidden="1">"c3588"</definedName>
    <definedName name="IQ_EST_CAPEX_GROWTH_1YR_REUT" hidden="1">"c5447"</definedName>
    <definedName name="IQ_EST_CAPEX_GROWTH_2YR" hidden="1">"c3589"</definedName>
    <definedName name="IQ_EST_CAPEX_GROWTH_2YR_REUT" hidden="1">"c5448"</definedName>
    <definedName name="IQ_EST_CAPEX_GROWTH_Q_1YR" hidden="1">"c3590"</definedName>
    <definedName name="IQ_EST_CAPEX_GROWTH_Q_1YR_REUT" hidden="1">"c5449"</definedName>
    <definedName name="IQ_EST_CAPEX_SEQ_GROWTH_Q" hidden="1">"c3591"</definedName>
    <definedName name="IQ_EST_CAPEX_SEQ_GROWTH_Q_REUT" hidden="1">"c5450"</definedName>
    <definedName name="IQ_EST_CAPEX_SURPRISE_PERCENT" hidden="1">"c4151"</definedName>
    <definedName name="IQ_EST_CASH_FLOW_DIFF" hidden="1">"c4152"</definedName>
    <definedName name="IQ_EST_CASH_FLOW_SURPRISE_PERCENT" hidden="1">"c4161"</definedName>
    <definedName name="IQ_EST_CASH_OPER_DIFF" hidden="1">"c4162"</definedName>
    <definedName name="IQ_EST_CASH_OPER_SURPRISE_PERCENT" hidden="1">"c4248"</definedName>
    <definedName name="IQ_EST_CFPS_DIFF" hidden="1">"c1871"</definedName>
    <definedName name="IQ_EST_CFPS_DIFF_REUT" hidden="1">"c3892"</definedName>
    <definedName name="IQ_EST_CFPS_GROWTH_1YR" hidden="1">"c1774"</definedName>
    <definedName name="IQ_EST_CFPS_GROWTH_1YR_REUT" hidden="1">"c3878"</definedName>
    <definedName name="IQ_EST_CFPS_GROWTH_2YR" hidden="1">"c1775"</definedName>
    <definedName name="IQ_EST_CFPS_GROWTH_2YR_REUT" hidden="1">"c3879"</definedName>
    <definedName name="IQ_EST_CFPS_GROWTH_Q_1YR" hidden="1">"c1776"</definedName>
    <definedName name="IQ_EST_CFPS_GROWTH_Q_1YR_REUT" hidden="1">"c3880"</definedName>
    <definedName name="IQ_EST_CFPS_SEQ_GROWTH_Q" hidden="1">"c1777"</definedName>
    <definedName name="IQ_EST_CFPS_SEQ_GROWTH_Q_REUT" hidden="1">"c3881"</definedName>
    <definedName name="IQ_EST_CFPS_SURPRISE_PERCENT" hidden="1">"c1872"</definedName>
    <definedName name="IQ_EST_CFPS_SURPRISE_PERCENT_REUT" hidden="1">"c3893"</definedName>
    <definedName name="IQ_EST_CURRENCY" hidden="1">"c2140"</definedName>
    <definedName name="IQ_EST_CURRENCY_REUT" hidden="1">"c5437"</definedName>
    <definedName name="IQ_EST_DATE" hidden="1">"c1634"</definedName>
    <definedName name="IQ_EST_DATE_REUT" hidden="1">"c5438"</definedName>
    <definedName name="IQ_EST_DISTRIBUTABLE_CASH_DIFF" hidden="1">"c4276"</definedName>
    <definedName name="IQ_EST_DISTRIBUTABLE_CASH_GROWTH_1YR" hidden="1">"c4413"</definedName>
    <definedName name="IQ_EST_DISTRIBUTABLE_CASH_GROWTH_2YR" hidden="1">"c4414"</definedName>
    <definedName name="IQ_EST_DISTRIBUTABLE_CASH_GROWTH_Q_1YR" hidden="1">"c4415"</definedName>
    <definedName name="IQ_EST_DISTRIBUTABLE_CASH_SEQ_GROWTH_Q" hidden="1">"c4416"</definedName>
    <definedName name="IQ_EST_DISTRIBUTABLE_CASH_SHARE_DIFF" hidden="1">"c4284"</definedName>
    <definedName name="IQ_EST_DISTRIBUTABLE_CASH_SHARE_GROWTH_1YR" hidden="1">"c4417"</definedName>
    <definedName name="IQ_EST_DISTRIBUTABLE_CASH_SHARE_GROWTH_2YR" hidden="1">"c4418"</definedName>
    <definedName name="IQ_EST_DISTRIBUTABLE_CASH_SHARE_GROWTH_Q_1YR" hidden="1">"c4419"</definedName>
    <definedName name="IQ_EST_DISTRIBUTABLE_CASH_SHARE_SEQ_GROWTH_Q" hidden="1">"c4420"</definedName>
    <definedName name="IQ_EST_DISTRIBUTABLE_CASH_SHARE_SURPRISE_PERCENT" hidden="1">"c4293"</definedName>
    <definedName name="IQ_EST_DISTRIBUTABLE_CASH_SURPRISE_PERCENT" hidden="1">"c4295"</definedName>
    <definedName name="IQ_EST_DPS_DIFF" hidden="1">"c1873"</definedName>
    <definedName name="IQ_EST_DPS_DIFF_REUT" hidden="1">"c3894"</definedName>
    <definedName name="IQ_EST_DPS_GROWTH_1YR" hidden="1">"c1778"</definedName>
    <definedName name="IQ_EST_DPS_GROWTH_1YR_REUT" hidden="1">"c3882"</definedName>
    <definedName name="IQ_EST_DPS_GROWTH_2YR" hidden="1">"c1779"</definedName>
    <definedName name="IQ_EST_DPS_GROWTH_2YR_REUT" hidden="1">"c3883"</definedName>
    <definedName name="IQ_EST_DPS_GROWTH_Q_1YR" hidden="1">"c1780"</definedName>
    <definedName name="IQ_EST_DPS_GROWTH_Q_1YR_REUT" hidden="1">"c3884"</definedName>
    <definedName name="IQ_EST_DPS_SEQ_GROWTH_Q" hidden="1">"c1781"</definedName>
    <definedName name="IQ_EST_DPS_SEQ_GROWTH_Q_REUT" hidden="1">"c3885"</definedName>
    <definedName name="IQ_EST_DPS_SURPRISE_PERCENT" hidden="1">"c1874"</definedName>
    <definedName name="IQ_EST_DPS_SURPRISE_PERCENT_REUT" hidden="1">"c3895"</definedName>
    <definedName name="IQ_EST_EBIT_DIFF" hidden="1">"c1875"</definedName>
    <definedName name="IQ_EST_EBIT_DIFF_REUT" hidden="1">"c5413"</definedName>
    <definedName name="IQ_EST_EBIT_GW_DIFF" hidden="1">"c4304"</definedName>
    <definedName name="IQ_EST_EBIT_GW_SURPRISE_PERCENT" hidden="1">"c4313"</definedName>
    <definedName name="IQ_EST_EBIT_SBC_DIFF" hidden="1">"c4314"</definedName>
    <definedName name="IQ_EST_EBIT_SBC_GW_DIFF" hidden="1">"c4318"</definedName>
    <definedName name="IQ_EST_EBIT_SBC_GW_SURPRISE_PERCENT" hidden="1">"c4327"</definedName>
    <definedName name="IQ_EST_EBIT_SBC_SURPRISE_PERCENT" hidden="1">"c4333"</definedName>
    <definedName name="IQ_EST_EBIT_SURPRISE_PERCENT" hidden="1">"c1876"</definedName>
    <definedName name="IQ_EST_EBIT_SURPRISE_PERCENT_REUT" hidden="1">"c5414"</definedName>
    <definedName name="IQ_EST_EBITDA_DIFF" hidden="1">"c1867"</definedName>
    <definedName name="IQ_EST_EBITDA_DIFF_REUT" hidden="1">"c3888"</definedName>
    <definedName name="IQ_EST_EBITDA_GROWTH_1YR" hidden="1">"c1766"</definedName>
    <definedName name="IQ_EST_EBITDA_GROWTH_1YR_REUT" hidden="1">"c3864"</definedName>
    <definedName name="IQ_EST_EBITDA_GROWTH_2YR" hidden="1">"c1767"</definedName>
    <definedName name="IQ_EST_EBITDA_GROWTH_2YR_REUT" hidden="1">"c3865"</definedName>
    <definedName name="IQ_EST_EBITDA_GROWTH_Q_1YR" hidden="1">"c1768"</definedName>
    <definedName name="IQ_EST_EBITDA_GROWTH_Q_1YR_REUT" hidden="1">"c3866"</definedName>
    <definedName name="IQ_EST_EBITDA_SBC_DIFF" hidden="1">"c4335"</definedName>
    <definedName name="IQ_EST_EBITDA_SBC_SURPRISE_PERCENT" hidden="1">"c4344"</definedName>
    <definedName name="IQ_EST_EBITDA_SEQ_GROWTH_Q" hidden="1">"c1769"</definedName>
    <definedName name="IQ_EST_EBITDA_SEQ_GROWTH_Q_REUT" hidden="1">"c3867"</definedName>
    <definedName name="IQ_EST_EBITDA_SURPRISE_PERCENT" hidden="1">"c1868"</definedName>
    <definedName name="IQ_EST_EBITDA_SURPRISE_PERCENT_REUT" hidden="1">"c3889"</definedName>
    <definedName name="IQ_EST_EBT_SBC_DIFF" hidden="1">"c4348"</definedName>
    <definedName name="IQ_EST_EBT_SBC_GW_DIFF" hidden="1">"c4352"</definedName>
    <definedName name="IQ_EST_EBT_SBC_GW_SURPRISE_PERCENT" hidden="1">"c4361"</definedName>
    <definedName name="IQ_EST_EBT_SBC_SURPRISE_PERCENT" hidden="1">"c4367"</definedName>
    <definedName name="IQ_EST_EPS_DIFF" hidden="1">"c1864"</definedName>
    <definedName name="IQ_EST_EPS_DIFF_REUT" hidden="1">"c5458"</definedName>
    <definedName name="IQ_EST_EPS_GROWTH_1YR" hidden="1">"c1636"</definedName>
    <definedName name="IQ_EST_EPS_GROWTH_1YR_REUT" hidden="1">"c3646"</definedName>
    <definedName name="IQ_EST_EPS_GROWTH_2YR" hidden="1">"c1637"</definedName>
    <definedName name="IQ_EST_EPS_GROWTH_2YR_REUT" hidden="1">"c3858"</definedName>
    <definedName name="IQ_EST_EPS_GROWTH_5YR" hidden="1">"c1655"</definedName>
    <definedName name="IQ_EST_EPS_GROWTH_5YR_BOTTOM_UP" hidden="1">"c5487"</definedName>
    <definedName name="IQ_EST_EPS_GROWTH_5YR_BOTTOM_UP_REUT" hidden="1">"c5495"</definedName>
    <definedName name="IQ_EST_EPS_GROWTH_5YR_HIGH" hidden="1">"c1657"</definedName>
    <definedName name="IQ_EST_EPS_GROWTH_5YR_HIGH_REUT" hidden="1">"c5322"</definedName>
    <definedName name="IQ_EST_EPS_GROWTH_5YR_LOW" hidden="1">"c1658"</definedName>
    <definedName name="IQ_EST_EPS_GROWTH_5YR_LOW_REUT" hidden="1">"c5323"</definedName>
    <definedName name="IQ_EST_EPS_GROWTH_5YR_MEDIAN" hidden="1">"c1656"</definedName>
    <definedName name="IQ_EST_EPS_GROWTH_5YR_MEDIAN_REUT" hidden="1">"c5321"</definedName>
    <definedName name="IQ_EST_EPS_GROWTH_5YR_NUM" hidden="1">"c1659"</definedName>
    <definedName name="IQ_EST_EPS_GROWTH_5YR_NUM_REUT" hidden="1">"c5324"</definedName>
    <definedName name="IQ_EST_EPS_GROWTH_5YR_REUT" hidden="1">"c3633"</definedName>
    <definedName name="IQ_EST_EPS_GROWTH_5YR_STDDEV" hidden="1">"c1660"</definedName>
    <definedName name="IQ_EST_EPS_GROWTH_5YR_STDDEV_REUT" hidden="1">"c5325"</definedName>
    <definedName name="IQ_EST_EPS_GROWTH_Q_1YR" hidden="1">"c1641"</definedName>
    <definedName name="IQ_EST_EPS_GROWTH_Q_1YR_REUT" hidden="1">"c5410"</definedName>
    <definedName name="IQ_EST_EPS_GW_DIFF" hidden="1">"c1891"</definedName>
    <definedName name="IQ_EST_EPS_GW_DIFF_REUT" hidden="1">"c5429"</definedName>
    <definedName name="IQ_EST_EPS_GW_SURPRISE_PERCENT" hidden="1">"c1892"</definedName>
    <definedName name="IQ_EST_EPS_GW_SURPRISE_PERCENT_REUT" hidden="1">"c5430"</definedName>
    <definedName name="IQ_EST_EPS_NORM_DIFF" hidden="1">"c2247"</definedName>
    <definedName name="IQ_EST_EPS_NORM_DIFF_REUT" hidden="1">"c5411"</definedName>
    <definedName name="IQ_EST_EPS_NORM_SURPRISE_PERCENT" hidden="1">"c2248"</definedName>
    <definedName name="IQ_EST_EPS_NORM_SURPRISE_PERCENT_REUT" hidden="1">"c5412"</definedName>
    <definedName name="IQ_EST_EPS_REPORT_DIFF" hidden="1">"c1893"</definedName>
    <definedName name="IQ_EST_EPS_REPORT_DIFF_REUT" hidden="1">"c5431"</definedName>
    <definedName name="IQ_EST_EPS_REPORT_SURPRISE_PERCENT" hidden="1">"c1894"</definedName>
    <definedName name="IQ_EST_EPS_REPORT_SURPRISE_PERCENT_REUT" hidden="1">"c5432"</definedName>
    <definedName name="IQ_EST_EPS_SBC_DIFF" hidden="1">"c4374"</definedName>
    <definedName name="IQ_EST_EPS_SBC_GW_DIFF" hidden="1">"c4378"</definedName>
    <definedName name="IQ_EST_EPS_SBC_GW_SURPRISE_PERCENT" hidden="1">"c4387"</definedName>
    <definedName name="IQ_EST_EPS_SBC_SURPRISE_PERCENT" hidden="1">"c4393"</definedName>
    <definedName name="IQ_EST_EPS_SEQ_GROWTH_Q" hidden="1">"c1764"</definedName>
    <definedName name="IQ_EST_EPS_SEQ_GROWTH_Q_REUT" hidden="1">"c3859"</definedName>
    <definedName name="IQ_EST_EPS_SURPRISE_PERCENT" hidden="1">"c1635"</definedName>
    <definedName name="IQ_EST_EPS_SURPRISE_PERCENT_REUT" hidden="1">"c5459"</definedName>
    <definedName name="IQ_EST_FFO_ADJ_DIFF" hidden="1">"c4433"</definedName>
    <definedName name="IQ_EST_FFO_ADJ_GROWTH_1YR" hidden="1">"c4421"</definedName>
    <definedName name="IQ_EST_FFO_ADJ_GROWTH_2YR" hidden="1">"c4422"</definedName>
    <definedName name="IQ_EST_FFO_ADJ_GROWTH_Q_1YR" hidden="1">"c4423"</definedName>
    <definedName name="IQ_EST_FFO_ADJ_SEQ_GROWTH_Q" hidden="1">"c4424"</definedName>
    <definedName name="IQ_EST_FFO_ADJ_SURPRISE_PERCENT" hidden="1">"c4442"</definedName>
    <definedName name="IQ_EST_FFO_DIFF" hidden="1">"c1869"</definedName>
    <definedName name="IQ_EST_FFO_DIFF_REUT" hidden="1">"c3890"</definedName>
    <definedName name="IQ_EST_FFO_GROWTH_1YR" hidden="1">"c1770"</definedName>
    <definedName name="IQ_EST_FFO_GROWTH_1YR_REUT" hidden="1">"c3874"</definedName>
    <definedName name="IQ_EST_FFO_GROWTH_2YR" hidden="1">"c1771"</definedName>
    <definedName name="IQ_EST_FFO_GROWTH_2YR_REUT" hidden="1">"c3875"</definedName>
    <definedName name="IQ_EST_FFO_GROWTH_Q_1YR" hidden="1">"c1772"</definedName>
    <definedName name="IQ_EST_FFO_GROWTH_Q_1YR_REUT" hidden="1">"c3876"</definedName>
    <definedName name="IQ_EST_FFO_SEQ_GROWTH_Q" hidden="1">"c1773"</definedName>
    <definedName name="IQ_EST_FFO_SEQ_GROWTH_Q_REUT" hidden="1">"c3877"</definedName>
    <definedName name="IQ_EST_FFO_SHARE_DIFF" hidden="1">"c4444"</definedName>
    <definedName name="IQ_EST_FFO_SHARE_GROWTH_1YR" hidden="1">"c4425"</definedName>
    <definedName name="IQ_EST_FFO_SHARE_GROWTH_2YR" hidden="1">"c4426"</definedName>
    <definedName name="IQ_EST_FFO_SHARE_GROWTH_Q_1YR" hidden="1">"c4427"</definedName>
    <definedName name="IQ_EST_FFO_SHARE_SEQ_GROWTH_Q" hidden="1">"c4428"</definedName>
    <definedName name="IQ_EST_FFO_SHARE_SURPRISE_PERCENT" hidden="1">"c4453"</definedName>
    <definedName name="IQ_EST_FFO_SURPRISE_PERCENT" hidden="1">"c1870"</definedName>
    <definedName name="IQ_EST_FFO_SURPRISE_PERCENT_REUT" hidden="1">"c3891"</definedName>
    <definedName name="IQ_EST_FOOTNOTE" hidden="1">"c4540"</definedName>
    <definedName name="IQ_EST_FOOTNOTE_REUT" hidden="1">"c5478"</definedName>
    <definedName name="IQ_EST_MAINT_CAPEX_DIFF" hidden="1">"c4456"</definedName>
    <definedName name="IQ_EST_MAINT_CAPEX_GROWTH_1YR" hidden="1">"c4429"</definedName>
    <definedName name="IQ_EST_MAINT_CAPEX_GROWTH_2YR" hidden="1">"c4430"</definedName>
    <definedName name="IQ_EST_MAINT_CAPEX_GROWTH_Q_1YR" hidden="1">"c4431"</definedName>
    <definedName name="IQ_EST_MAINT_CAPEX_SEQ_GROWTH_Q" hidden="1">"c4432"</definedName>
    <definedName name="IQ_EST_MAINT_CAPEX_SURPRISE_PERCENT" hidden="1">"c4465"</definedName>
    <definedName name="IQ_EST_NAV_DIFF" hidden="1">"c1895"</definedName>
    <definedName name="IQ_EST_NAV_SURPRISE_PERCENT" hidden="1">"c1896"</definedName>
    <definedName name="IQ_EST_NET_DEBT_DIFF" hidden="1">"c4466"</definedName>
    <definedName name="IQ_EST_NET_DEBT_SURPRISE_PERCENT" hidden="1">"c4468"</definedName>
    <definedName name="IQ_EST_NI_DIFF" hidden="1">"c1885"</definedName>
    <definedName name="IQ_EST_NI_DIFF_REUT" hidden="1">"c5423"</definedName>
    <definedName name="IQ_EST_NI_GW_DIFF" hidden="1">"c1887"</definedName>
    <definedName name="IQ_EST_NI_GW_DIFF_REUT" hidden="1">"c5425"</definedName>
    <definedName name="IQ_EST_NI_GW_SURPRISE_PERCENT" hidden="1">"c1888"</definedName>
    <definedName name="IQ_EST_NI_GW_SURPRISE_PERCENT_REUT" hidden="1">"c5426"</definedName>
    <definedName name="IQ_EST_NI_REPORT_DIFF" hidden="1">"c1889"</definedName>
    <definedName name="IQ_EST_NI_REPORT_DIFF_REUT" hidden="1">"c5427"</definedName>
    <definedName name="IQ_EST_NI_REPORT_SURPRISE_PERCENT" hidden="1">"c1890"</definedName>
    <definedName name="IQ_EST_NI_REPORT_SURPRISE_PERCENT_REUT" hidden="1">"c5428"</definedName>
    <definedName name="IQ_EST_NI_SBC_DIFF" hidden="1">"c4472"</definedName>
    <definedName name="IQ_EST_NI_SBC_GW_DIFF" hidden="1">"c4476"</definedName>
    <definedName name="IQ_EST_NI_SBC_GW_SURPRISE_PERCENT" hidden="1">"c4485"</definedName>
    <definedName name="IQ_EST_NI_SBC_SURPRISE_PERCENT" hidden="1">"c4491"</definedName>
    <definedName name="IQ_EST_NI_SURPRISE_PERCENT" hidden="1">"c1886"</definedName>
    <definedName name="IQ_EST_NI_SURPRISE_PERCENT_REUT" hidden="1">"c5424"</definedName>
    <definedName name="IQ_EST_NUM_BUY" hidden="1">"c1759"</definedName>
    <definedName name="IQ_EST_NUM_BUY_REUT" hidden="1">"c3869"</definedName>
    <definedName name="IQ_EST_NUM_HOLD" hidden="1">"c1761"</definedName>
    <definedName name="IQ_EST_NUM_HOLD_REUT" hidden="1">"c3871"</definedName>
    <definedName name="IQ_EST_NUM_NO_OPINION" hidden="1">"c1758"</definedName>
    <definedName name="IQ_EST_NUM_NO_OPINION_REUT" hidden="1">"c3868"</definedName>
    <definedName name="IQ_EST_NUM_OUTPERFORM" hidden="1">"c1760"</definedName>
    <definedName name="IQ_EST_NUM_OUTPERFORM_REUT" hidden="1">"c3870"</definedName>
    <definedName name="IQ_EST_NUM_SELL" hidden="1">"c1763"</definedName>
    <definedName name="IQ_EST_NUM_SELL_REUT" hidden="1">"c3873"</definedName>
    <definedName name="IQ_EST_NUM_UNDERPERFORM" hidden="1">"c1762"</definedName>
    <definedName name="IQ_EST_NUM_UNDERPERFORM_REUT" hidden="1">"c3872"</definedName>
    <definedName name="IQ_EST_OPER_INC_DIFF" hidden="1">"c1877"</definedName>
    <definedName name="IQ_EST_OPER_INC_DIFF_REUT" hidden="1">"c5415"</definedName>
    <definedName name="IQ_EST_OPER_INC_SURPRISE_PERCENT" hidden="1">"c1878"</definedName>
    <definedName name="IQ_EST_OPER_INC_SURPRISE_PERCENT_REUT" hidden="1">"c5416"</definedName>
    <definedName name="IQ_EST_PRE_TAX_DIFF" hidden="1">"c1879"</definedName>
    <definedName name="IQ_EST_PRE_TAX_DIFF_REUT" hidden="1">"c5417"</definedName>
    <definedName name="IQ_EST_PRE_TAX_GW_DIFF" hidden="1">"c1881"</definedName>
    <definedName name="IQ_EST_PRE_TAX_GW_DIFF_REUT" hidden="1">"c5419"</definedName>
    <definedName name="IQ_EST_PRE_TAX_GW_SURPRISE_PERCENT" hidden="1">"c1882"</definedName>
    <definedName name="IQ_EST_PRE_TAX_GW_SURPRISE_PERCENT_REUT" hidden="1">"c5420"</definedName>
    <definedName name="IQ_EST_PRE_TAX_REPORT_DIFF" hidden="1">"c1883"</definedName>
    <definedName name="IQ_EST_PRE_TAX_REPORT_DIFF_REUT" hidden="1">"c5421"</definedName>
    <definedName name="IQ_EST_PRE_TAX_REPORT_SURPRISE_PERCENT" hidden="1">"c1884"</definedName>
    <definedName name="IQ_EST_PRE_TAX_REPORT_SURPRISE_PERCENT_REUT" hidden="1">"c5422"</definedName>
    <definedName name="IQ_EST_PRE_TAX_SURPRISE_PERCENT" hidden="1">"c1880"</definedName>
    <definedName name="IQ_EST_PRE_TAX_SURPRISE_PERCENT_REUT" hidden="1">"c5418"</definedName>
    <definedName name="IQ_EST_RECURRING_PROFIT_SHARE_DIFF" hidden="1">"c4505"</definedName>
    <definedName name="IQ_EST_RECURRING_PROFIT_SHARE_SURPRISE_PERCENT" hidden="1">"c4515"</definedName>
    <definedName name="IQ_EST_REV_DIFF" hidden="1">"c1865"</definedName>
    <definedName name="IQ_EST_REV_DIFF_REUT" hidden="1">"c3886"</definedName>
    <definedName name="IQ_EST_REV_GROWTH_1YR" hidden="1">"c1638"</definedName>
    <definedName name="IQ_EST_REV_GROWTH_1YR_REUT" hidden="1">"c3860"</definedName>
    <definedName name="IQ_EST_REV_GROWTH_2YR" hidden="1">"c1639"</definedName>
    <definedName name="IQ_EST_REV_GROWTH_2YR_REUT" hidden="1">"c3861"</definedName>
    <definedName name="IQ_EST_REV_GROWTH_Q_1YR" hidden="1">"c1640"</definedName>
    <definedName name="IQ_EST_REV_GROWTH_Q_1YR_REUT" hidden="1">"c3862"</definedName>
    <definedName name="IQ_EST_REV_SEQ_GROWTH_Q" hidden="1">"c1765"</definedName>
    <definedName name="IQ_EST_REV_SEQ_GROWTH_Q_REUT" hidden="1">"c3863"</definedName>
    <definedName name="IQ_EST_REV_SURPRISE_PERCENT" hidden="1">"c1866"</definedName>
    <definedName name="IQ_EST_REV_SURPRISE_PERCENT_REUT" hidden="1">"c3887"</definedName>
    <definedName name="IQ_EST_VENDOR" hidden="1">"c5564"</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ACT_OR_EST" hidden="1">"c2216"</definedName>
    <definedName name="IQ_FFO_ADJ_ACT_OR_EST" hidden="1">"c4435"</definedName>
    <definedName name="IQ_FFO_ADJ_EST" hidden="1">"c4434"</definedName>
    <definedName name="IQ_FFO_ADJ_GUIDANCE" hidden="1">"c4436"</definedName>
    <definedName name="IQ_FFO_ADJ_HIGH_EST" hidden="1">"c4437"</definedName>
    <definedName name="IQ_FFO_ADJ_HIGH_GUIDANCE" hidden="1">"c4202"</definedName>
    <definedName name="IQ_FFO_ADJ_LOW_EST" hidden="1">"c4438"</definedName>
    <definedName name="IQ_FFO_ADJ_LOW_GUIDANCE" hidden="1">"c4242"</definedName>
    <definedName name="IQ_FFO_ADJ_MEDIAN_EST" hidden="1">"c4439"</definedName>
    <definedName name="IQ_FFO_ADJ_NUM_EST" hidden="1">"c4440"</definedName>
    <definedName name="IQ_FFO_ADJ_STDDEV_EST" hidden="1">"c4441"</definedName>
    <definedName name="IQ_FFO_EST" hidden="1">"c418"</definedName>
    <definedName name="IQ_FFO_EST_REUT" hidden="1">"c3837"</definedName>
    <definedName name="IQ_FFO_GUIDANCE" hidden="1">"c4443"</definedName>
    <definedName name="IQ_FFO_HIGH_EST" hidden="1">"c419"</definedName>
    <definedName name="IQ_FFO_HIGH_EST_REUT" hidden="1">"c3839"</definedName>
    <definedName name="IQ_FFO_HIGH_GUIDANCE" hidden="1">"c4184"</definedName>
    <definedName name="IQ_FFO_LOW_EST" hidden="1">"c420"</definedName>
    <definedName name="IQ_FFO_LOW_EST_REUT" hidden="1">"c3840"</definedName>
    <definedName name="IQ_FFO_LOW_GUIDANCE" hidden="1">"c4224"</definedName>
    <definedName name="IQ_FFO_MEDIAN_EST" hidden="1">"c1665"</definedName>
    <definedName name="IQ_FFO_MEDIAN_EST_REUT" hidden="1">"c3838"</definedName>
    <definedName name="IQ_FFO_NUM_EST" hidden="1">"c421"</definedName>
    <definedName name="IQ_FFO_NUM_EST_REUT" hidden="1">"c3841"</definedName>
    <definedName name="IQ_FFO_PAYOUT_RATIO" hidden="1">"c3492"</definedName>
    <definedName name="IQ_FFO_SHARE_ACT_OR_EST" hidden="1">"c4446"</definedName>
    <definedName name="IQ_FFO_SHARE_EST" hidden="1">"c4445"</definedName>
    <definedName name="IQ_FFO_SHARE_GUIDANCE" hidden="1">"c4447"</definedName>
    <definedName name="IQ_FFO_SHARE_HIGH_EST" hidden="1">"c4448"</definedName>
    <definedName name="IQ_FFO_SHARE_HIGH_GUIDANCE" hidden="1">"c4203"</definedName>
    <definedName name="IQ_FFO_SHARE_LOW_EST" hidden="1">"c4449"</definedName>
    <definedName name="IQ_FFO_SHARE_LOW_GUIDANCE" hidden="1">"c4243"</definedName>
    <definedName name="IQ_FFO_SHARE_MEDIAN_EST" hidden="1">"c4450"</definedName>
    <definedName name="IQ_FFO_SHARE_NUM_EST" hidden="1">"c4451"</definedName>
    <definedName name="IQ_FFO_SHARE_STDDEV_EST" hidden="1">"c4452"</definedName>
    <definedName name="IQ_FFO_STDDEV_EST" hidden="1">"c422"</definedName>
    <definedName name="IQ_FFO_STDDEV_EST_REUT" hidden="1">"c3842"</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CURRENT_PORT_DEBT_TOTAL" hidden="1">"c5524"</definedName>
    <definedName name="IQ_FIN_DIV_CURRENT_PORT_LEASES_TOTAL" hidden="1">"c5523"</definedName>
    <definedName name="IQ_FIN_DIV_DEBT_CURRENT" hidden="1">"c429"</definedName>
    <definedName name="IQ_FIN_DIV_DEBT_LT" hidden="1">"c430"</definedName>
    <definedName name="IQ_FIN_DIV_DEBT_LT_TOTAL" hidden="1">"c5526"</definedName>
    <definedName name="IQ_FIN_DIV_EXP" hidden="1">"c431"</definedName>
    <definedName name="IQ_FIN_DIV_INT_EXP" hidden="1">"c432"</definedName>
    <definedName name="IQ_FIN_DIV_LEASES_LT_TOTAL" hidden="1">"c5525"</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NOTES_PAY_TOTAL" hidden="1">"c5522"</definedName>
    <definedName name="IQ_FIN_DIV_REV" hidden="1">"c437"</definedName>
    <definedName name="IQ_FIN_DIV_ST_DEBT_TOTAL" hidden="1">"c5527"</definedName>
    <definedName name="IQ_FINANCING_CASH" hidden="1">"c1405"</definedName>
    <definedName name="IQ_FINANCING_CASH_SUPPL" hidden="1">"c1406"</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MARGIN_ACT_OR_EST" hidden="1">"c5554"</definedName>
    <definedName name="IQ_GROSS_MARGIN_EST" hidden="1">"c5547"</definedName>
    <definedName name="IQ_GROSS_MARGIN_HIGH_EST" hidden="1">"c5549"</definedName>
    <definedName name="IQ_GROSS_MARGIN_LOW_EST" hidden="1">"c5550"</definedName>
    <definedName name="IQ_GROSS_MARGIN_MEDIAN_EST" hidden="1">"c5548"</definedName>
    <definedName name="IQ_GROSS_MARGIN_NUM_EST" hidden="1">"c5551"</definedName>
    <definedName name="IQ_GROSS_MARGIN_STDDEV_EST" hidden="1">"c5552"</definedName>
    <definedName name="IQ_GROSS_PC_EARNED" hidden="1">"c2747"</definedName>
    <definedName name="IQ_GROSS_PROFIT" hidden="1">"c1378"</definedName>
    <definedName name="IQ_GROSS_SPRD" hidden="1">"c2155"</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_TARGET_PRICE" hidden="1">"c1651"</definedName>
    <definedName name="IQ_HIGH_TARGET_PRICE_REUT" hidden="1">"c5317"</definedName>
    <definedName name="IQ_HIGHPRICE" hidden="1">"c545"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NVEST_SECURITY_SUPPL" hidden="1">"c5511"</definedName>
    <definedName name="IQ_IPRD" hidden="1">"c644"</definedName>
    <definedName name="IQ_ISS_DEBT_NET" hidden="1">"c1391"</definedName>
    <definedName name="IQ_ISS_STOCK_NET" hidden="1">"c1601"</definedName>
    <definedName name="IQ_ISSUE_CURRENCY" hidden="1">"c2156"</definedName>
    <definedName name="IQ_ISSUE_NAME" hidden="1">"c2142"</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_TARGET_PRICE" hidden="1">"c1652"</definedName>
    <definedName name="IQ_LOW_TARGET_PRICE_REUT" hidden="1">"c5318"</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MACHINERY" hidden="1">"c711"</definedName>
    <definedName name="IQ_MAINT_CAPEX" hidden="1">"c2947"</definedName>
    <definedName name="IQ_MAINT_CAPEX_ACT_OR_EST" hidden="1">"c4458"</definedName>
    <definedName name="IQ_MAINT_CAPEX_EST" hidden="1">"c4457"</definedName>
    <definedName name="IQ_MAINT_CAPEX_GUIDANCE" hidden="1">"c4459"</definedName>
    <definedName name="IQ_MAINT_CAPEX_HIGH_EST" hidden="1">"c4460"</definedName>
    <definedName name="IQ_MAINT_CAPEX_HIGH_GUIDANCE" hidden="1">"c4197"</definedName>
    <definedName name="IQ_MAINT_CAPEX_LOW_EST" hidden="1">"c4461"</definedName>
    <definedName name="IQ_MAINT_CAPEX_LOW_GUIDANCE" hidden="1">"c4237"</definedName>
    <definedName name="IQ_MAINT_CAPEX_MEDIAN_EST" hidden="1">"c4462"</definedName>
    <definedName name="IQ_MAINT_CAPEX_NUM_EST" hidden="1">"c4463"</definedName>
    <definedName name="IQ_MAINT_CAPEX_STDDEV_EST" hidden="1">"c4464"</definedName>
    <definedName name="IQ_MAINT_REPAIR" hidden="1">"c2087"</definedName>
    <definedName name="IQ_MAKE_WHOLE_END_DATE" hidden="1">"c2493"</definedName>
    <definedName name="IQ_MAKE_WHOLE_SPREAD" hidden="1">"c2494"</definedName>
    <definedName name="IQ_MAKE_WHOLE_START_DATE" hidden="1">"c2492"</definedName>
    <definedName name="IQ_MARKET_CAP_LFCF" hidden="1">"c2209"</definedName>
    <definedName name="IQ_MARKETCAP" hidden="1">"c712"</definedName>
    <definedName name="IQ_MARKETING" hidden="1">"c2239"</definedName>
    <definedName name="IQ_MATURITY_DATE" hidden="1">"c2146"</definedName>
    <definedName name="IQ_MC_RATIO" hidden="1">"c2783"</definedName>
    <definedName name="IQ_MC_STATUTORY_SURPLUS" hidden="1">"c2772"</definedName>
    <definedName name="IQ_MEDIAN_TARGET_PRICE" hidden="1">"c1650"</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REUT" hidden="1">"c4048"</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AV_ACT_OR_EST" hidden="1">"c2225"</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HARE_ACT_OR_EST" hidden="1">"c5615"</definedName>
    <definedName name="IQ_NAV_SHARE_ACT_OR_EST_REUT" hidden="1">"c5623"</definedName>
    <definedName name="IQ_NAV_SHARE_EST" hidden="1">"c5609"</definedName>
    <definedName name="IQ_NAV_SHARE_EST_REUT" hidden="1">"c5617"</definedName>
    <definedName name="IQ_NAV_SHARE_HIGH_EST" hidden="1">"c5612"</definedName>
    <definedName name="IQ_NAV_SHARE_HIGH_EST_REUT" hidden="1">"c5620"</definedName>
    <definedName name="IQ_NAV_SHARE_LOW_EST" hidden="1">"c5613"</definedName>
    <definedName name="IQ_NAV_SHARE_LOW_EST_REUT" hidden="1">"c5621"</definedName>
    <definedName name="IQ_NAV_SHARE_MEDIAN_EST" hidden="1">"c5610"</definedName>
    <definedName name="IQ_NAV_SHARE_MEDIAN_EST_REUT" hidden="1">"c5618"</definedName>
    <definedName name="IQ_NAV_SHARE_NUM_EST" hidden="1">"c5614"</definedName>
    <definedName name="IQ_NAV_SHARE_NUM_EST_REUT" hidden="1">"c5622"</definedName>
    <definedName name="IQ_NAV_SHARE_STDDEV_EST" hidden="1">"c5611"</definedName>
    <definedName name="IQ_NAV_SHARE_STDDEV_EST_REUT" hidden="1">"c5619"</definedName>
    <definedName name="IQ_NAV_STDDEV_EST" hidden="1">"c1756"</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ACT_OR_EST_REUT" hidden="1">"c5473"</definedName>
    <definedName name="IQ_NET_DEBT_EBITDA" hidden="1">"c750"</definedName>
    <definedName name="IQ_NET_DEBT_EBITDA_CAPEX" hidden="1">"c2949"</definedName>
    <definedName name="IQ_NET_DEBT_EST" hidden="1">"c3517"</definedName>
    <definedName name="IQ_NET_DEBT_EST_REUT" hidden="1">"c3976"</definedName>
    <definedName name="IQ_NET_DEBT_GUIDANCE" hidden="1">"c4467"</definedName>
    <definedName name="IQ_NET_DEBT_HIGH_EST" hidden="1">"c3518"</definedName>
    <definedName name="IQ_NET_DEBT_HIGH_EST_REUT" hidden="1">"c3978"</definedName>
    <definedName name="IQ_NET_DEBT_HIGH_GUIDANCE" hidden="1">"c4181"</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DEBT_LOW_EST" hidden="1">"c3519"</definedName>
    <definedName name="IQ_NET_DEBT_LOW_EST_REUT" hidden="1">"c3979"</definedName>
    <definedName name="IQ_NET_DEBT_LOW_GUIDANCE" hidden="1">"c4221"</definedName>
    <definedName name="IQ_NET_DEBT_MEDIAN_EST" hidden="1">"c3520"</definedName>
    <definedName name="IQ_NET_DEBT_MEDIAN_EST_REUT" hidden="1">"c3977"</definedName>
    <definedName name="IQ_NET_DEBT_NUM_EST" hidden="1">"c3515"</definedName>
    <definedName name="IQ_NET_DEBT_NUM_EST_REUT" hidden="1">"c3980"</definedName>
    <definedName name="IQ_NET_DEBT_STDDEV_EST" hidden="1">"c3516"</definedName>
    <definedName name="IQ_NET_DEBT_STDDEV_EST_REUT" hidden="1">"c3981"</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CT_OR_EST" hidden="1">"c2222"</definedName>
    <definedName name="IQ_NI_ACT_OR_EST_REUT" hidden="1">"c5468"</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EST_REUT" hidden="1">"c5368"</definedName>
    <definedName name="IQ_NI_GAAP_GUIDANCE" hidden="1">"c4470"</definedName>
    <definedName name="IQ_NI_GAAP_HIGH_GUIDANCE" hidden="1">"c4177"</definedName>
    <definedName name="IQ_NI_GAAP_LOW_GUIDANCE" hidden="1">"c4217"</definedName>
    <definedName name="IQ_NI_GUIDANCE" hidden="1">"c4469"</definedName>
    <definedName name="IQ_NI_GW_EST" hidden="1">"c1723"</definedName>
    <definedName name="IQ_NI_GW_EST_REUT" hidden="1">"c5375"</definedName>
    <definedName name="IQ_NI_GW_GUIDANCE" hidden="1">"c4471"</definedName>
    <definedName name="IQ_NI_GW_HIGH_EST" hidden="1">"c1725"</definedName>
    <definedName name="IQ_NI_GW_HIGH_EST_REUT" hidden="1">"c5377"</definedName>
    <definedName name="IQ_NI_GW_HIGH_GUIDANCE" hidden="1">"c4178"</definedName>
    <definedName name="IQ_NI_GW_LOW_EST" hidden="1">"c1726"</definedName>
    <definedName name="IQ_NI_GW_LOW_EST_REUT" hidden="1">"c5378"</definedName>
    <definedName name="IQ_NI_GW_LOW_GUIDANCE" hidden="1">"c4218"</definedName>
    <definedName name="IQ_NI_GW_MEDIAN_EST" hidden="1">"c1724"</definedName>
    <definedName name="IQ_NI_GW_MEDIAN_EST_REUT" hidden="1">"c5376"</definedName>
    <definedName name="IQ_NI_GW_NUM_EST" hidden="1">"c1727"</definedName>
    <definedName name="IQ_NI_GW_NUM_EST_REUT" hidden="1">"c5379"</definedName>
    <definedName name="IQ_NI_GW_STDDEV_EST" hidden="1">"c1728"</definedName>
    <definedName name="IQ_NI_GW_STDDEV_EST_REUT" hidden="1">"c5380"</definedName>
    <definedName name="IQ_NI_HIGH_EST" hidden="1">"c1718"</definedName>
    <definedName name="IQ_NI_HIGH_EST_REUT" hidden="1">"c5370"</definedName>
    <definedName name="IQ_NI_HIGH_GUIDANCE" hidden="1">"c4176"</definedName>
    <definedName name="IQ_NI_LOW_EST" hidden="1">"c1719"</definedName>
    <definedName name="IQ_NI_LOW_EST_REUT" hidden="1">"c5371"</definedName>
    <definedName name="IQ_NI_LOW_GUIDANCE" hidden="1">"c4216"</definedName>
    <definedName name="IQ_NI_MARGIN" hidden="1">"c794"</definedName>
    <definedName name="IQ_NI_MEDIAN_EST" hidden="1">"c1717"</definedName>
    <definedName name="IQ_NI_MEDIAN_EST_REUT" hidden="1">"c5369"</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NUM_EST" hidden="1">"c1720"</definedName>
    <definedName name="IQ_NI_NUM_EST_REUT" hidden="1">"c5372"</definedName>
    <definedName name="IQ_NI_REPORTED_EST" hidden="1">"c1730"</definedName>
    <definedName name="IQ_NI_REPORTED_EST_REUT" hidden="1">"c5382"</definedName>
    <definedName name="IQ_NI_REPORTED_HIGH_EST" hidden="1">"c1732"</definedName>
    <definedName name="IQ_NI_REPORTED_HIGH_EST_REUT" hidden="1">"c5384"</definedName>
    <definedName name="IQ_NI_REPORTED_LOW_EST" hidden="1">"c1733"</definedName>
    <definedName name="IQ_NI_REPORTED_LOW_EST_REUT" hidden="1">"c5385"</definedName>
    <definedName name="IQ_NI_REPORTED_MEDIAN_EST" hidden="1">"c1731"</definedName>
    <definedName name="IQ_NI_REPORTED_MEDIAN_EST_REUT" hidden="1">"c5383"</definedName>
    <definedName name="IQ_NI_REPORTED_NUM_EST" hidden="1">"c1734"</definedName>
    <definedName name="IQ_NI_REPORTED_NUM_EST_REUT" hidden="1">"c5386"</definedName>
    <definedName name="IQ_NI_REPORTED_STDDEV_EST" hidden="1">"c1735"</definedName>
    <definedName name="IQ_NI_REPORTED_STDDEV_EST_REUT" hidden="1">"c5387"</definedName>
    <definedName name="IQ_NI_SBC_ACT_OR_EST" hidden="1">"c4474"</definedName>
    <definedName name="IQ_NI_SBC_EST" hidden="1">"c4473"</definedName>
    <definedName name="IQ_NI_SBC_GUIDANCE" hidden="1">"c4475"</definedName>
    <definedName name="IQ_NI_SBC_GW_ACT_OR_EST" hidden="1">"c4478"</definedName>
    <definedName name="IQ_NI_SBC_GW_EST" hidden="1">"c4477"</definedName>
    <definedName name="IQ_NI_SBC_GW_GUIDANCE" hidden="1">"c4479"</definedName>
    <definedName name="IQ_NI_SBC_GW_HIGH_EST" hidden="1">"c4480"</definedName>
    <definedName name="IQ_NI_SBC_GW_HIGH_GUIDANCE" hidden="1">"c4187"</definedName>
    <definedName name="IQ_NI_SBC_GW_LOW_EST" hidden="1">"c4481"</definedName>
    <definedName name="IQ_NI_SBC_GW_LOW_GUIDANCE" hidden="1">"c4227"</definedName>
    <definedName name="IQ_NI_SBC_GW_MEDIAN_EST" hidden="1">"c4482"</definedName>
    <definedName name="IQ_NI_SBC_GW_NUM_EST" hidden="1">"c4483"</definedName>
    <definedName name="IQ_NI_SBC_GW_STDDEV_EST" hidden="1">"c4484"</definedName>
    <definedName name="IQ_NI_SBC_HIGH_EST" hidden="1">"c4486"</definedName>
    <definedName name="IQ_NI_SBC_HIGH_GUIDANCE" hidden="1">"c4186"</definedName>
    <definedName name="IQ_NI_SBC_LOW_EST" hidden="1">"c4487"</definedName>
    <definedName name="IQ_NI_SBC_LOW_GUIDANCE" hidden="1">"c4226"</definedName>
    <definedName name="IQ_NI_SBC_MEDIAN_EST" hidden="1">"c4488"</definedName>
    <definedName name="IQ_NI_SBC_NUM_EST" hidden="1">"c4489"</definedName>
    <definedName name="IQ_NI_SBC_STDDEV_EST" hidden="1">"c4490"</definedName>
    <definedName name="IQ_NI_SFAS" hidden="1">"c795"</definedName>
    <definedName name="IQ_NI_STDDEV_EST" hidden="1">"c1721"</definedName>
    <definedName name="IQ_NI_STDDEV_EST_REUT" hidden="1">"c5373"</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_EPS_ACT_OR_EST" hidden="1">"c2249"</definedName>
    <definedName name="IQ_NORM_EPS_ACT_OR_EST_REUT" hidden="1">"c5472"</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ACT_OR_EST" hidden="1">"c2220"</definedName>
    <definedName name="IQ_OPER_INC_ACT_OR_EST_REUT" hidden="1">"c5466"</definedName>
    <definedName name="IQ_OPER_INC_BR" hidden="1">"c850"</definedName>
    <definedName name="IQ_OPER_INC_EST" hidden="1">"c1688"</definedName>
    <definedName name="IQ_OPER_INC_EST_REUT" hidden="1">"c5340"</definedName>
    <definedName name="IQ_OPER_INC_FIN" hidden="1">"c851"</definedName>
    <definedName name="IQ_OPER_INC_HIGH_EST" hidden="1">"c1690"</definedName>
    <definedName name="IQ_OPER_INC_HIGH_EST_REUT" hidden="1">"c5342"</definedName>
    <definedName name="IQ_OPER_INC_INS" hidden="1">"c852"</definedName>
    <definedName name="IQ_OPER_INC_LOW_EST" hidden="1">"c1691"</definedName>
    <definedName name="IQ_OPER_INC_LOW_EST_REUT" hidden="1">"c5343"</definedName>
    <definedName name="IQ_OPER_INC_MARGIN" hidden="1">"c1448"</definedName>
    <definedName name="IQ_OPER_INC_MEDIAN_EST" hidden="1">"c1689"</definedName>
    <definedName name="IQ_OPER_INC_MEDIAN_EST_REUT" hidden="1">"c5341"</definedName>
    <definedName name="IQ_OPER_INC_NUM_EST" hidden="1">"c1692"</definedName>
    <definedName name="IQ_OPER_INC_NUM_EST_REUT" hidden="1">"c5344"</definedName>
    <definedName name="IQ_OPER_INC_REIT" hidden="1">"c853"</definedName>
    <definedName name="IQ_OPER_INC_STDDEV_EST" hidden="1">"c1693"</definedName>
    <definedName name="IQ_OPER_INC_STDDEV_EST_REUT" hidden="1">"c5345"</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GRANTED" hidden="1">"c2673"</definedName>
    <definedName name="IQ_OPTIONS_ISSUED" hidden="1">"c857"</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MORT" hidden="1">"c5563"</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ED" hidden="1">"c2688"</definedName>
    <definedName name="IQ_OTHER_OPTIONS_GRANTED" hidden="1">"c2687"</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OWNERSHIP" hidden="1">"c2160"</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REUT" hidden="1">"c4049"</definedName>
    <definedName name="IQ_PE_NORMALIZED" hidden="1">"c2207"</definedName>
    <definedName name="IQ_PE_RATIO" hidden="1">"c1610"</definedName>
    <definedName name="IQ_PEG_FWD" hidden="1">"c1863"</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2MONTHS_REUT" hidden="1">"c3959"</definedName>
    <definedName name="IQ_PERCENT_CHANGE_EST_5YR_GROWTH_RATE_18MONTHS" hidden="1">"c1853"</definedName>
    <definedName name="IQ_PERCENT_CHANGE_EST_5YR_GROWTH_RATE_18MONTHS_REUT" hidden="1">"c3960"</definedName>
    <definedName name="IQ_PERCENT_CHANGE_EST_5YR_GROWTH_RATE_3MONTHS" hidden="1">"c1849"</definedName>
    <definedName name="IQ_PERCENT_CHANGE_EST_5YR_GROWTH_RATE_3MONTHS_REUT" hidden="1">"c3956"</definedName>
    <definedName name="IQ_PERCENT_CHANGE_EST_5YR_GROWTH_RATE_6MONTHS" hidden="1">"c1850"</definedName>
    <definedName name="IQ_PERCENT_CHANGE_EST_5YR_GROWTH_RATE_6MONTHS_REUT" hidden="1">"c3957"</definedName>
    <definedName name="IQ_PERCENT_CHANGE_EST_5YR_GROWTH_RATE_9MONTHS" hidden="1">"c1851"</definedName>
    <definedName name="IQ_PERCENT_CHANGE_EST_5YR_GROWTH_RATE_9MONTHS_REUT" hidden="1">"c3958"</definedName>
    <definedName name="IQ_PERCENT_CHANGE_EST_5YR_GROWTH_RATE_DAY" hidden="1">"c1846"</definedName>
    <definedName name="IQ_PERCENT_CHANGE_EST_5YR_GROWTH_RATE_DAY_REUT" hidden="1">"c3954"</definedName>
    <definedName name="IQ_PERCENT_CHANGE_EST_5YR_GROWTH_RATE_MONTH" hidden="1">"c1848"</definedName>
    <definedName name="IQ_PERCENT_CHANGE_EST_5YR_GROWTH_RATE_MONTH_REUT" hidden="1">"c3955"</definedName>
    <definedName name="IQ_PERCENT_CHANGE_EST_5YR_GROWTH_RATE_WEEK" hidden="1">"c1847"</definedName>
    <definedName name="IQ_PERCENT_CHANGE_EST_5YR_GROWTH_RATE_WEEK_REUT" hidden="1">"c5435"</definedName>
    <definedName name="IQ_PERCENT_CHANGE_EST_CFPS_12MONTHS" hidden="1">"c1812"</definedName>
    <definedName name="IQ_PERCENT_CHANGE_EST_CFPS_12MONTHS_REUT" hidden="1">"c3924"</definedName>
    <definedName name="IQ_PERCENT_CHANGE_EST_CFPS_18MONTHS" hidden="1">"c1813"</definedName>
    <definedName name="IQ_PERCENT_CHANGE_EST_CFPS_18MONTHS_REUT" hidden="1">"c3925"</definedName>
    <definedName name="IQ_PERCENT_CHANGE_EST_CFPS_3MONTHS" hidden="1">"c1809"</definedName>
    <definedName name="IQ_PERCENT_CHANGE_EST_CFPS_3MONTHS_REUT" hidden="1">"c3921"</definedName>
    <definedName name="IQ_PERCENT_CHANGE_EST_CFPS_6MONTHS" hidden="1">"c1810"</definedName>
    <definedName name="IQ_PERCENT_CHANGE_EST_CFPS_6MONTHS_REUT" hidden="1">"c3922"</definedName>
    <definedName name="IQ_PERCENT_CHANGE_EST_CFPS_9MONTHS" hidden="1">"c1811"</definedName>
    <definedName name="IQ_PERCENT_CHANGE_EST_CFPS_9MONTHS_REUT" hidden="1">"c3923"</definedName>
    <definedName name="IQ_PERCENT_CHANGE_EST_CFPS_DAY" hidden="1">"c1806"</definedName>
    <definedName name="IQ_PERCENT_CHANGE_EST_CFPS_DAY_REUT" hidden="1">"c3919"</definedName>
    <definedName name="IQ_PERCENT_CHANGE_EST_CFPS_MONTH" hidden="1">"c1808"</definedName>
    <definedName name="IQ_PERCENT_CHANGE_EST_CFPS_MONTH_REUT" hidden="1">"c3920"</definedName>
    <definedName name="IQ_PERCENT_CHANGE_EST_CFPS_WEEK" hidden="1">"c1807"</definedName>
    <definedName name="IQ_PERCENT_CHANGE_EST_CFPS_WEEK_REUT" hidden="1">"c3962"</definedName>
    <definedName name="IQ_PERCENT_CHANGE_EST_DPS_12MONTHS" hidden="1">"c1820"</definedName>
    <definedName name="IQ_PERCENT_CHANGE_EST_DPS_12MONTHS_REUT" hidden="1">"c3931"</definedName>
    <definedName name="IQ_PERCENT_CHANGE_EST_DPS_18MONTHS" hidden="1">"c1821"</definedName>
    <definedName name="IQ_PERCENT_CHANGE_EST_DPS_18MONTHS_REUT" hidden="1">"c3932"</definedName>
    <definedName name="IQ_PERCENT_CHANGE_EST_DPS_3MONTHS" hidden="1">"c1817"</definedName>
    <definedName name="IQ_PERCENT_CHANGE_EST_DPS_3MONTHS_REUT" hidden="1">"c3928"</definedName>
    <definedName name="IQ_PERCENT_CHANGE_EST_DPS_6MONTHS" hidden="1">"c1818"</definedName>
    <definedName name="IQ_PERCENT_CHANGE_EST_DPS_6MONTHS_REUT" hidden="1">"c3929"</definedName>
    <definedName name="IQ_PERCENT_CHANGE_EST_DPS_9MONTHS" hidden="1">"c1819"</definedName>
    <definedName name="IQ_PERCENT_CHANGE_EST_DPS_9MONTHS_REUT" hidden="1">"c3930"</definedName>
    <definedName name="IQ_PERCENT_CHANGE_EST_DPS_DAY" hidden="1">"c1814"</definedName>
    <definedName name="IQ_PERCENT_CHANGE_EST_DPS_DAY_REUT" hidden="1">"c3926"</definedName>
    <definedName name="IQ_PERCENT_CHANGE_EST_DPS_MONTH" hidden="1">"c1816"</definedName>
    <definedName name="IQ_PERCENT_CHANGE_EST_DPS_MONTH_REUT" hidden="1">"c3927"</definedName>
    <definedName name="IQ_PERCENT_CHANGE_EST_DPS_WEEK" hidden="1">"c1815"</definedName>
    <definedName name="IQ_PERCENT_CHANGE_EST_DPS_WEEK_REUT" hidden="1">"c3963"</definedName>
    <definedName name="IQ_PERCENT_CHANGE_EST_EBITDA_12MONTHS" hidden="1">"c1804"</definedName>
    <definedName name="IQ_PERCENT_CHANGE_EST_EBITDA_12MONTHS_REUT" hidden="1">"c3917"</definedName>
    <definedName name="IQ_PERCENT_CHANGE_EST_EBITDA_18MONTHS" hidden="1">"c1805"</definedName>
    <definedName name="IQ_PERCENT_CHANGE_EST_EBITDA_18MONTHS_REUT" hidden="1">"c3918"</definedName>
    <definedName name="IQ_PERCENT_CHANGE_EST_EBITDA_3MONTHS" hidden="1">"c1801"</definedName>
    <definedName name="IQ_PERCENT_CHANGE_EST_EBITDA_3MONTHS_REUT" hidden="1">"c3914"</definedName>
    <definedName name="IQ_PERCENT_CHANGE_EST_EBITDA_6MONTHS" hidden="1">"c1802"</definedName>
    <definedName name="IQ_PERCENT_CHANGE_EST_EBITDA_6MONTHS_REUT" hidden="1">"c3915"</definedName>
    <definedName name="IQ_PERCENT_CHANGE_EST_EBITDA_9MONTHS" hidden="1">"c1803"</definedName>
    <definedName name="IQ_PERCENT_CHANGE_EST_EBITDA_9MONTHS_REUT" hidden="1">"c3916"</definedName>
    <definedName name="IQ_PERCENT_CHANGE_EST_EBITDA_DAY" hidden="1">"c1798"</definedName>
    <definedName name="IQ_PERCENT_CHANGE_EST_EBITDA_DAY_REUT" hidden="1">"c3912"</definedName>
    <definedName name="IQ_PERCENT_CHANGE_EST_EBITDA_MONTH" hidden="1">"c1800"</definedName>
    <definedName name="IQ_PERCENT_CHANGE_EST_EBITDA_MONTH_REUT" hidden="1">"c3913"</definedName>
    <definedName name="IQ_PERCENT_CHANGE_EST_EBITDA_WEEK" hidden="1">"c1799"</definedName>
    <definedName name="IQ_PERCENT_CHANGE_EST_EBITDA_WEEK_REUT" hidden="1">"c3961"</definedName>
    <definedName name="IQ_PERCENT_CHANGE_EST_EPS_12MONTHS" hidden="1">"c1788"</definedName>
    <definedName name="IQ_PERCENT_CHANGE_EST_EPS_12MONTHS_REUT" hidden="1">"c3902"</definedName>
    <definedName name="IQ_PERCENT_CHANGE_EST_EPS_18MONTHS" hidden="1">"c1789"</definedName>
    <definedName name="IQ_PERCENT_CHANGE_EST_EPS_18MONTHS_REUT" hidden="1">"c3903"</definedName>
    <definedName name="IQ_PERCENT_CHANGE_EST_EPS_3MONTHS" hidden="1">"c1785"</definedName>
    <definedName name="IQ_PERCENT_CHANGE_EST_EPS_3MONTHS_REUT" hidden="1">"c3899"</definedName>
    <definedName name="IQ_PERCENT_CHANGE_EST_EPS_6MONTHS" hidden="1">"c1786"</definedName>
    <definedName name="IQ_PERCENT_CHANGE_EST_EPS_6MONTHS_REUT" hidden="1">"c3900"</definedName>
    <definedName name="IQ_PERCENT_CHANGE_EST_EPS_9MONTHS" hidden="1">"c1787"</definedName>
    <definedName name="IQ_PERCENT_CHANGE_EST_EPS_9MONTHS_REUT" hidden="1">"c3901"</definedName>
    <definedName name="IQ_PERCENT_CHANGE_EST_EPS_DAY" hidden="1">"c1782"</definedName>
    <definedName name="IQ_PERCENT_CHANGE_EST_EPS_DAY_REUT" hidden="1">"c3896"</definedName>
    <definedName name="IQ_PERCENT_CHANGE_EST_EPS_MONTH" hidden="1">"c1784"</definedName>
    <definedName name="IQ_PERCENT_CHANGE_EST_EPS_MONTH_REUT" hidden="1">"c3898"</definedName>
    <definedName name="IQ_PERCENT_CHANGE_EST_EPS_WEEK" hidden="1">"c1783"</definedName>
    <definedName name="IQ_PERCENT_CHANGE_EST_EPS_WEEK_REUT" hidden="1">"c3897"</definedName>
    <definedName name="IQ_PERCENT_CHANGE_EST_FFO_12MONTHS" hidden="1">"c1828"</definedName>
    <definedName name="IQ_PERCENT_CHANGE_EST_FFO_12MONTHS_REUT" hidden="1">"c3938"</definedName>
    <definedName name="IQ_PERCENT_CHANGE_EST_FFO_18MONTHS" hidden="1">"c1829"</definedName>
    <definedName name="IQ_PERCENT_CHANGE_EST_FFO_18MONTHS_REUT" hidden="1">"c3939"</definedName>
    <definedName name="IQ_PERCENT_CHANGE_EST_FFO_3MONTHS" hidden="1">"c1825"</definedName>
    <definedName name="IQ_PERCENT_CHANGE_EST_FFO_3MONTHS_REUT" hidden="1">"c3935"</definedName>
    <definedName name="IQ_PERCENT_CHANGE_EST_FFO_6MONTHS" hidden="1">"c1826"</definedName>
    <definedName name="IQ_PERCENT_CHANGE_EST_FFO_6MONTHS_REUT" hidden="1">"c3936"</definedName>
    <definedName name="IQ_PERCENT_CHANGE_EST_FFO_9MONTHS" hidden="1">"c1827"</definedName>
    <definedName name="IQ_PERCENT_CHANGE_EST_FFO_9MONTHS_REUT" hidden="1">"c3937"</definedName>
    <definedName name="IQ_PERCENT_CHANGE_EST_FFO_DAY" hidden="1">"c1822"</definedName>
    <definedName name="IQ_PERCENT_CHANGE_EST_FFO_DAY_REUT" hidden="1">"c3933"</definedName>
    <definedName name="IQ_PERCENT_CHANGE_EST_FFO_MONTH" hidden="1">"c1824"</definedName>
    <definedName name="IQ_PERCENT_CHANGE_EST_FFO_MONTH_REUT" hidden="1">"c3934"</definedName>
    <definedName name="IQ_PERCENT_CHANGE_EST_FFO_WEEK" hidden="1">"c1823"</definedName>
    <definedName name="IQ_PERCENT_CHANGE_EST_FFO_WEEK_REUT" hidden="1">"c3964"</definedName>
    <definedName name="IQ_PERCENT_CHANGE_EST_PRICE_TARGET_12MONTHS" hidden="1">"c1844"</definedName>
    <definedName name="IQ_PERCENT_CHANGE_EST_PRICE_TARGET_12MONTHS_REUT" hidden="1">"c3952"</definedName>
    <definedName name="IQ_PERCENT_CHANGE_EST_PRICE_TARGET_18MONTHS" hidden="1">"c1845"</definedName>
    <definedName name="IQ_PERCENT_CHANGE_EST_PRICE_TARGET_18MONTHS_REUT" hidden="1">"c3953"</definedName>
    <definedName name="IQ_PERCENT_CHANGE_EST_PRICE_TARGET_3MONTHS" hidden="1">"c1841"</definedName>
    <definedName name="IQ_PERCENT_CHANGE_EST_PRICE_TARGET_3MONTHS_REUT" hidden="1">"c3949"</definedName>
    <definedName name="IQ_PERCENT_CHANGE_EST_PRICE_TARGET_6MONTHS" hidden="1">"c1842"</definedName>
    <definedName name="IQ_PERCENT_CHANGE_EST_PRICE_TARGET_6MONTHS_REUT" hidden="1">"c3950"</definedName>
    <definedName name="IQ_PERCENT_CHANGE_EST_PRICE_TARGET_9MONTHS" hidden="1">"c1843"</definedName>
    <definedName name="IQ_PERCENT_CHANGE_EST_PRICE_TARGET_9MONTHS_REUT" hidden="1">"c3951"</definedName>
    <definedName name="IQ_PERCENT_CHANGE_EST_PRICE_TARGET_DAY" hidden="1">"c1838"</definedName>
    <definedName name="IQ_PERCENT_CHANGE_EST_PRICE_TARGET_DAY_REUT" hidden="1">"c3947"</definedName>
    <definedName name="IQ_PERCENT_CHANGE_EST_PRICE_TARGET_MONTH" hidden="1">"c1840"</definedName>
    <definedName name="IQ_PERCENT_CHANGE_EST_PRICE_TARGET_MONTH_REUT" hidden="1">"c3948"</definedName>
    <definedName name="IQ_PERCENT_CHANGE_EST_PRICE_TARGET_WEEK" hidden="1">"c1839"</definedName>
    <definedName name="IQ_PERCENT_CHANGE_EST_PRICE_TARGET_WEEK_REUT" hidden="1">"c3967"</definedName>
    <definedName name="IQ_PERCENT_CHANGE_EST_RECO_12MONTHS" hidden="1">"c1836"</definedName>
    <definedName name="IQ_PERCENT_CHANGE_EST_RECO_12MONTHS_REUT" hidden="1">"c3945"</definedName>
    <definedName name="IQ_PERCENT_CHANGE_EST_RECO_18MONTHS" hidden="1">"c1837"</definedName>
    <definedName name="IQ_PERCENT_CHANGE_EST_RECO_18MONTHS_REUT" hidden="1">"c3946"</definedName>
    <definedName name="IQ_PERCENT_CHANGE_EST_RECO_3MONTHS" hidden="1">"c1833"</definedName>
    <definedName name="IQ_PERCENT_CHANGE_EST_RECO_3MONTHS_REUT" hidden="1">"c3942"</definedName>
    <definedName name="IQ_PERCENT_CHANGE_EST_RECO_6MONTHS" hidden="1">"c1834"</definedName>
    <definedName name="IQ_PERCENT_CHANGE_EST_RECO_6MONTHS_REUT" hidden="1">"c3943"</definedName>
    <definedName name="IQ_PERCENT_CHANGE_EST_RECO_9MONTHS" hidden="1">"c1835"</definedName>
    <definedName name="IQ_PERCENT_CHANGE_EST_RECO_9MONTHS_REUT" hidden="1">"c3944"</definedName>
    <definedName name="IQ_PERCENT_CHANGE_EST_RECO_DAY" hidden="1">"c1830"</definedName>
    <definedName name="IQ_PERCENT_CHANGE_EST_RECO_DAY_REUT" hidden="1">"c3940"</definedName>
    <definedName name="IQ_PERCENT_CHANGE_EST_RECO_MONTH" hidden="1">"c1832"</definedName>
    <definedName name="IQ_PERCENT_CHANGE_EST_RECO_MONTH_REUT" hidden="1">"c3941"</definedName>
    <definedName name="IQ_PERCENT_CHANGE_EST_RECO_WEEK" hidden="1">"c1831"</definedName>
    <definedName name="IQ_PERCENT_CHANGE_EST_RECO_WEEK_REUT" hidden="1">"c3965"</definedName>
    <definedName name="IQ_PERCENT_CHANGE_EST_REV_12MONTHS" hidden="1">"c1796"</definedName>
    <definedName name="IQ_PERCENT_CHANGE_EST_REV_12MONTHS_REUT" hidden="1">"c3910"</definedName>
    <definedName name="IQ_PERCENT_CHANGE_EST_REV_18MONTHS" hidden="1">"c1797"</definedName>
    <definedName name="IQ_PERCENT_CHANGE_EST_REV_18MONTHS_REUT" hidden="1">"c3911"</definedName>
    <definedName name="IQ_PERCENT_CHANGE_EST_REV_3MONTHS" hidden="1">"c1793"</definedName>
    <definedName name="IQ_PERCENT_CHANGE_EST_REV_3MONTHS_REUT" hidden="1">"c3907"</definedName>
    <definedName name="IQ_PERCENT_CHANGE_EST_REV_6MONTHS" hidden="1">"c1794"</definedName>
    <definedName name="IQ_PERCENT_CHANGE_EST_REV_6MONTHS_REUT" hidden="1">"c3908"</definedName>
    <definedName name="IQ_PERCENT_CHANGE_EST_REV_9MONTHS" hidden="1">"c1795"</definedName>
    <definedName name="IQ_PERCENT_CHANGE_EST_REV_9MONTHS_REUT" hidden="1">"c3909"</definedName>
    <definedName name="IQ_PERCENT_CHANGE_EST_REV_DAY" hidden="1">"c1790"</definedName>
    <definedName name="IQ_PERCENT_CHANGE_EST_REV_DAY_REUT" hidden="1">"c3904"</definedName>
    <definedName name="IQ_PERCENT_CHANGE_EST_REV_MONTH" hidden="1">"c1792"</definedName>
    <definedName name="IQ_PERCENT_CHANGE_EST_REV_MONTH_REUT" hidden="1">"c3906"</definedName>
    <definedName name="IQ_PERCENT_CHANGE_EST_REV_WEEK" hidden="1">"c1791"</definedName>
    <definedName name="IQ_PERCENT_CHANGE_EST_REV_WEEK_REUT" hidden="1">"c3905"</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OTENTIAL_UPSIDE_REUT" hidden="1">"c3968"</definedName>
    <definedName name="IQ_PRE_OPEN_COST" hidden="1">"c1040"</definedName>
    <definedName name="IQ_PRE_TAX_ACT_OR_EST" hidden="1">"c2221"</definedName>
    <definedName name="IQ_PRE_TAX_ACT_OR_EST_REUT" hidden="1">"c5467"</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GW_INC_EST" hidden="1">"c1702"</definedName>
    <definedName name="IQ_PRETAX_GW_INC_EST_REUT" hidden="1">"c5354"</definedName>
    <definedName name="IQ_PRETAX_GW_INC_HIGH_EST" hidden="1">"c1704"</definedName>
    <definedName name="IQ_PRETAX_GW_INC_HIGH_EST_REUT" hidden="1">"c5356"</definedName>
    <definedName name="IQ_PRETAX_GW_INC_LOW_EST" hidden="1">"c1705"</definedName>
    <definedName name="IQ_PRETAX_GW_INC_LOW_EST_REUT" hidden="1">"c5357"</definedName>
    <definedName name="IQ_PRETAX_GW_INC_MEDIAN_EST" hidden="1">"c1703"</definedName>
    <definedName name="IQ_PRETAX_GW_INC_MEDIAN_EST_REUT" hidden="1">"c5355"</definedName>
    <definedName name="IQ_PRETAX_GW_INC_NUM_EST" hidden="1">"c1706"</definedName>
    <definedName name="IQ_PRETAX_GW_INC_NUM_EST_REUT" hidden="1">"c5358"</definedName>
    <definedName name="IQ_PRETAX_GW_INC_STDDEV_EST" hidden="1">"c1707"</definedName>
    <definedName name="IQ_PRETAX_GW_INC_STDDEV_EST_REUT" hidden="1">"c5359"</definedName>
    <definedName name="IQ_PRETAX_INC_EST" hidden="1">"c1695"</definedName>
    <definedName name="IQ_PRETAX_INC_EST_REUT" hidden="1">"c5347"</definedName>
    <definedName name="IQ_PRETAX_INC_HIGH_EST" hidden="1">"c1697"</definedName>
    <definedName name="IQ_PRETAX_INC_HIGH_EST_REUT" hidden="1">"c5349"</definedName>
    <definedName name="IQ_PRETAX_INC_LOW_EST" hidden="1">"c1698"</definedName>
    <definedName name="IQ_PRETAX_INC_LOW_EST_REUT" hidden="1">"c5350"</definedName>
    <definedName name="IQ_PRETAX_INC_MEDIAN_EST" hidden="1">"c1696"</definedName>
    <definedName name="IQ_PRETAX_INC_MEDIAN_EST_REUT" hidden="1">"c5348"</definedName>
    <definedName name="IQ_PRETAX_INC_NUM_EST" hidden="1">"c1699"</definedName>
    <definedName name="IQ_PRETAX_INC_NUM_EST_REUT" hidden="1">"c5351"</definedName>
    <definedName name="IQ_PRETAX_INC_STDDEV_EST" hidden="1">"c1700"</definedName>
    <definedName name="IQ_PRETAX_INC_STDDEV_EST_REUT" hidden="1">"c5352"</definedName>
    <definedName name="IQ_PRETAX_REPORT_INC_EST" hidden="1">"c1709"</definedName>
    <definedName name="IQ_PRETAX_REPORT_INC_EST_REUT" hidden="1">"c5361"</definedName>
    <definedName name="IQ_PRETAX_REPORT_INC_HIGH_EST" hidden="1">"c1711"</definedName>
    <definedName name="IQ_PRETAX_REPORT_INC_HIGH_EST_REUT" hidden="1">"c5363"</definedName>
    <definedName name="IQ_PRETAX_REPORT_INC_LOW_EST" hidden="1">"c1712"</definedName>
    <definedName name="IQ_PRETAX_REPORT_INC_LOW_EST_REUT" hidden="1">"c5364"</definedName>
    <definedName name="IQ_PRETAX_REPORT_INC_MEDIAN_EST" hidden="1">"c1710"</definedName>
    <definedName name="IQ_PRETAX_REPORT_INC_MEDIAN_EST_REUT" hidden="1">"c5362"</definedName>
    <definedName name="IQ_PRETAX_REPORT_INC_NUM_EST" hidden="1">"c1713"</definedName>
    <definedName name="IQ_PRETAX_REPORT_INC_NUM_EST_REUT" hidden="1">"c5365"</definedName>
    <definedName name="IQ_PRETAX_REPORT_INC_STDDEV_EST" hidden="1">"c1714"</definedName>
    <definedName name="IQ_PRETAX_REPORT_INC_STDDEV_EST_REUT" hidden="1">"c5366"</definedName>
    <definedName name="IQ_PRICE_CFPS_FWD" hidden="1">"c2237"</definedName>
    <definedName name="IQ_PRICE_CFPS_FWD_REUT" hidden="1">"c4053"</definedName>
    <definedName name="IQ_PRICE_OVER_BVPS" hidden="1">"c1412"</definedName>
    <definedName name="IQ_PRICE_OVER_LTM_EPS" hidden="1">"c1413"</definedName>
    <definedName name="IQ_PRICE_TARGET" hidden="1">"c82"</definedName>
    <definedName name="IQ_PRICE_TARGET_BOTTOM_UP" hidden="1">"c5486"</definedName>
    <definedName name="IQ_PRICE_TARGET_BOTTOM_UP_REUT" hidden="1">"c5494"</definedName>
    <definedName name="IQ_PRICE_TARGET_REUT" hidden="1">"c3631"</definedName>
    <definedName name="IQ_PRICE_VOLATILITY_EST" hidden="1">"c4492"</definedName>
    <definedName name="IQ_PRICE_VOLATILITY_HIGH" hidden="1">"c4493"</definedName>
    <definedName name="IQ_PRICE_VOLATILITY_LOW" hidden="1">"c4494"</definedName>
    <definedName name="IQ_PRICE_VOLATILITY_MEDIAN" hidden="1">"c4495"</definedName>
    <definedName name="IQ_PRICE_VOLATILITY_NUM" hidden="1">"c4496"</definedName>
    <definedName name="IQ_PRICE_VOLATILITY_STDDEV" hidden="1">"c4497"</definedName>
    <definedName name="IQ_PRICEDATE" hidden="1">"c1069"</definedName>
    <definedName name="IQ_PRICING_DATE" hidden="1">"c1613"</definedName>
    <definedName name="IQ_PRIMARY_EPS_TYPE" hidden="1">"c4498"</definedName>
    <definedName name="IQ_PRIMARY_EPS_TYPE_REUT" hidden="1">"c5481"</definedName>
    <definedName name="IQ_PRIMARY_INDUSTRY" hidden="1">"c1070"</definedName>
    <definedName name="IQ_PRINCIPAL_AMT" hidden="1">"c2157"</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PUT_DATE_SCHEDULE" hidden="1">"c2483"</definedName>
    <definedName name="IQ_PUT_NOTIFICATION" hidden="1">"c2485"</definedName>
    <definedName name="IQ_PUT_PRICE_SCHEDULE" hidden="1">"c2484"</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CURRING_PROFIT_ACT_OR_EST" hidden="1">"c4507"</definedName>
    <definedName name="IQ_RECURRING_PROFIT_EST" hidden="1">"c4499"</definedName>
    <definedName name="IQ_RECURRING_PROFIT_GUIDANCE" hidden="1">"c4500"</definedName>
    <definedName name="IQ_RECURRING_PROFIT_HIGH_EST" hidden="1">"c4501"</definedName>
    <definedName name="IQ_RECURRING_PROFIT_HIGH_GUIDANCE" hidden="1">"c4179"</definedName>
    <definedName name="IQ_RECURRING_PROFIT_LOW_EST" hidden="1">"c4502"</definedName>
    <definedName name="IQ_RECURRING_PROFIT_LOW_GUIDANCE" hidden="1">"c4219"</definedName>
    <definedName name="IQ_RECURRING_PROFIT_MEDIAN_EST" hidden="1">"c4503"</definedName>
    <definedName name="IQ_RECURRING_PROFIT_NUM_EST" hidden="1">"c4504"</definedName>
    <definedName name="IQ_RECURRING_PROFIT_SHARE_ACT_OR_EST" hidden="1">"c4508"</definedName>
    <definedName name="IQ_RECURRING_PROFIT_SHARE_EST" hidden="1">"c4506"</definedName>
    <definedName name="IQ_RECURRING_PROFIT_SHARE_GUIDANCE" hidden="1">"c4509"</definedName>
    <definedName name="IQ_RECURRING_PROFIT_SHARE_HIGH_EST" hidden="1">"c4510"</definedName>
    <definedName name="IQ_RECURRING_PROFIT_SHARE_HIGH_GUIDANCE" hidden="1">"c4200"</definedName>
    <definedName name="IQ_RECURRING_PROFIT_SHARE_LOW_EST" hidden="1">"c4511"</definedName>
    <definedName name="IQ_RECURRING_PROFIT_SHARE_LOW_GUIDANCE" hidden="1">"c4240"</definedName>
    <definedName name="IQ_RECURRING_PROFIT_SHARE_MEDIAN_EST" hidden="1">"c4512"</definedName>
    <definedName name="IQ_RECURRING_PROFIT_SHARE_NUM_EST" hidden="1">"c4513"</definedName>
    <definedName name="IQ_RECURRING_PROFIT_SHARE_STDDEV_EST" hidden="1">"c4514"</definedName>
    <definedName name="IQ_RECURRING_PROFIT_STDDEV_EST" hidden="1">"c4516"</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ACT_OR_EST" hidden="1">"c3585"</definedName>
    <definedName name="IQ_RETURN_ASSETS_ACT_OR_EST_REUT" hidden="1">"c5475"</definedName>
    <definedName name="IQ_RETURN_ASSETS_BANK" hidden="1">"c1114"</definedName>
    <definedName name="IQ_RETURN_ASSETS_BROK" hidden="1">"c1115"</definedName>
    <definedName name="IQ_RETURN_ASSETS_EST" hidden="1">"c3529"</definedName>
    <definedName name="IQ_RETURN_ASSETS_EST_REUT" hidden="1">"c3990"</definedName>
    <definedName name="IQ_RETURN_ASSETS_FS" hidden="1">"c1116"</definedName>
    <definedName name="IQ_RETURN_ASSETS_GUIDANCE" hidden="1">"c4517"</definedName>
    <definedName name="IQ_RETURN_ASSETS_HIGH_EST" hidden="1">"c3530"</definedName>
    <definedName name="IQ_RETURN_ASSETS_HIGH_EST_REUT" hidden="1">"c3992"</definedName>
    <definedName name="IQ_RETURN_ASSETS_HIGH_GUIDANCE" hidden="1">"c4183"</definedName>
    <definedName name="IQ_RETURN_ASSETS_LOW_EST" hidden="1">"c3531"</definedName>
    <definedName name="IQ_RETURN_ASSETS_LOW_EST_REUT" hidden="1">"c3993"</definedName>
    <definedName name="IQ_RETURN_ASSETS_LOW_GUIDANCE" hidden="1">"c4223"</definedName>
    <definedName name="IQ_RETURN_ASSETS_MEDIAN_EST" hidden="1">"c3532"</definedName>
    <definedName name="IQ_RETURN_ASSETS_MEDIAN_EST_REUT" hidden="1">"c3991"</definedName>
    <definedName name="IQ_RETURN_ASSETS_NUM_EST" hidden="1">"c3527"</definedName>
    <definedName name="IQ_RETURN_ASSETS_NUM_EST_REUT" hidden="1">"c3994"</definedName>
    <definedName name="IQ_RETURN_ASSETS_STDDEV_EST" hidden="1">"c3528"</definedName>
    <definedName name="IQ_RETURN_ASSETS_STDDEV_EST_REUT" hidden="1">"c3995"</definedName>
    <definedName name="IQ_RETURN_CAPITAL" hidden="1">"c1117"</definedName>
    <definedName name="IQ_RETURN_EQUITY" hidden="1">"c1118"</definedName>
    <definedName name="IQ_RETURN_EQUITY_ACT_OR_EST" hidden="1">"c3586"</definedName>
    <definedName name="IQ_RETURN_EQUITY_ACT_OR_EST_REUT" hidden="1">"c5476"</definedName>
    <definedName name="IQ_RETURN_EQUITY_BANK" hidden="1">"c1119"</definedName>
    <definedName name="IQ_RETURN_EQUITY_BROK" hidden="1">"c1120"</definedName>
    <definedName name="IQ_RETURN_EQUITY_EST" hidden="1">"c3535"</definedName>
    <definedName name="IQ_RETURN_EQUITY_EST_REUT" hidden="1">"c3983"</definedName>
    <definedName name="IQ_RETURN_EQUITY_FS" hidden="1">"c1121"</definedName>
    <definedName name="IQ_RETURN_EQUITY_GUIDANCE" hidden="1">"c4518"</definedName>
    <definedName name="IQ_RETURN_EQUITY_HIGH_EST" hidden="1">"c3536"</definedName>
    <definedName name="IQ_RETURN_EQUITY_HIGH_EST_REUT" hidden="1">"c3985"</definedName>
    <definedName name="IQ_RETURN_EQUITY_HIGH_GUIDANCE" hidden="1">"c4182"</definedName>
    <definedName name="IQ_RETURN_EQUITY_LOW_EST" hidden="1">"c3537"</definedName>
    <definedName name="IQ_RETURN_EQUITY_LOW_EST_REUT" hidden="1">"c3986"</definedName>
    <definedName name="IQ_RETURN_EQUITY_LOW_GUIDANCE" hidden="1">"c4222"</definedName>
    <definedName name="IQ_RETURN_EQUITY_MEDIAN_EST" hidden="1">"c3538"</definedName>
    <definedName name="IQ_RETURN_EQUITY_MEDIAN_EST_REUT" hidden="1">"c3984"</definedName>
    <definedName name="IQ_RETURN_EQUITY_NUM_EST" hidden="1">"c3533"</definedName>
    <definedName name="IQ_RETURN_EQUITY_NUM_EST_REUT" hidden="1">"c3987"</definedName>
    <definedName name="IQ_RETURN_EQUITY_STDDEV_EST" hidden="1">"c3534"</definedName>
    <definedName name="IQ_RETURN_EQUITY_STDDEV_EST_REUT" hidden="1">"c3988"</definedName>
    <definedName name="IQ_RETURN_INVESTMENT" hidden="1">"c1421"</definedName>
    <definedName name="IQ_REV" hidden="1">"c1122"</definedName>
    <definedName name="IQ_REV_BEFORE_LL" hidden="1">"c1123"</definedName>
    <definedName name="IQ_REV_STDDEV_EST" hidden="1">"c1124"</definedName>
    <definedName name="IQ_REV_STDDEV_EST_REUT" hidden="1">"c3639"</definedName>
    <definedName name="IQ_REV_UTI" hidden="1">"c1125"</definedName>
    <definedName name="IQ_REVENUE" hidden="1">"c1422"</definedName>
    <definedName name="IQ_REVENUE_ACT_OR_EST" hidden="1">"c2214"</definedName>
    <definedName name="IQ_REVENUE_ACT_OR_EST_REUT" hidden="1">"c5461"</definedName>
    <definedName name="IQ_REVENUE_EST" hidden="1">"c1126"</definedName>
    <definedName name="IQ_REVENUE_EST_BOTTOM_UP" hidden="1">"c5488"</definedName>
    <definedName name="IQ_REVENUE_EST_BOTTOM_UP_REUT" hidden="1">"c5496"</definedName>
    <definedName name="IQ_REVENUE_EST_REUT" hidden="1">"c3634"</definedName>
    <definedName name="IQ_REVENUE_GUIDANCE" hidden="1">"c4519"</definedName>
    <definedName name="IQ_REVENUE_HIGH_EST" hidden="1">"c1127"</definedName>
    <definedName name="IQ_REVENUE_HIGH_EST_REUT" hidden="1">"c3636"</definedName>
    <definedName name="IQ_REVENUE_HIGH_GUIDANCE" hidden="1">"c4169"</definedName>
    <definedName name="IQ_REVENUE_LOW_EST" hidden="1">"c1128"</definedName>
    <definedName name="IQ_REVENUE_LOW_EST_REUT" hidden="1">"c3637"</definedName>
    <definedName name="IQ_REVENUE_LOW_GUIDANCE" hidden="1">"c4209"</definedName>
    <definedName name="IQ_REVENUE_MEDIAN_EST" hidden="1">"c1662"</definedName>
    <definedName name="IQ_REVENUE_MEDIAN_EST_REUT" hidden="1">"c3635"</definedName>
    <definedName name="IQ_REVENUE_NUM_EST" hidden="1">"c1129"</definedName>
    <definedName name="IQ_REVENUE_NUM_EST_REUT" hidden="1">"c3638"</definedName>
    <definedName name="IQ_REVISION_DATE_" hidden="1">39520.4343865741</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_PURCHASED_RESELL" hidden="1">"c5513"</definedName>
    <definedName name="IQ_SECUR_RECEIV" hidden="1">"c1151"</definedName>
    <definedName name="IQ_SECURED_DEBT" hidden="1">"c2546"</definedName>
    <definedName name="IQ_SECURED_DEBT_PCT" hidden="1">"c2547"</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PCT" hidden="1">"c2539"</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ST" hidden="1">"c4520"</definedName>
    <definedName name="IQ_STOCK_BASED_GA" hidden="1">"c2993"</definedName>
    <definedName name="IQ_STOCK_BASED_HIGH_EST" hidden="1">"c4521"</definedName>
    <definedName name="IQ_STOCK_BASED_LOW_EST" hidden="1">"c4522"</definedName>
    <definedName name="IQ_STOCK_BASED_MEDIAN_EST" hidden="1">"c4523"</definedName>
    <definedName name="IQ_STOCK_BASED_NUM_EST" hidden="1">"c4524"</definedName>
    <definedName name="IQ_STOCK_BASED_OTHER" hidden="1">"c2995"</definedName>
    <definedName name="IQ_STOCK_BASED_RD" hidden="1">"c2991"</definedName>
    <definedName name="IQ_STOCK_BASED_SGA" hidden="1">"c2994"</definedName>
    <definedName name="IQ_STOCK_BASED_SM" hidden="1">"c2992"</definedName>
    <definedName name="IQ_STOCK_BASED_STDDEV_EST" hidden="1">"c4525"</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NUM_REUT" hidden="1">"c5319"</definedName>
    <definedName name="IQ_TARGET_PRICE_STDDEV" hidden="1">"c1654"</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_FWD" hidden="1">"c2238"</definedName>
    <definedName name="IQ_TEV_EBIT_FWD_REUT" hidden="1">"c4054"</definedName>
    <definedName name="IQ_TEV_EBITDA" hidden="1">"c1222"</definedName>
    <definedName name="IQ_TEV_EBITDA_AVG" hidden="1">"c1223"</definedName>
    <definedName name="IQ_TEV_EBITDA_FWD" hidden="1">"c1224"</definedName>
    <definedName name="IQ_TEV_EBITDA_FWD_REUT" hidden="1">"c4050"</definedName>
    <definedName name="IQ_TEV_EMPLOYEE_AVG" hidden="1">"c1225"</definedName>
    <definedName name="IQ_TEV_EST" hidden="1">"c4526"</definedName>
    <definedName name="IQ_TEV_HIGH_EST" hidden="1">"c4527"</definedName>
    <definedName name="IQ_TEV_LOW_EST" hidden="1">"c4528"</definedName>
    <definedName name="IQ_TEV_MEDIAN_EST" hidden="1">"c4529"</definedName>
    <definedName name="IQ_TEV_NUM_EST" hidden="1">"c4530"</definedName>
    <definedName name="IQ_TEV_STDDEV_EST" hidden="1">"c4531"</definedName>
    <definedName name="IQ_TEV_TOTAL_REV" hidden="1">"c1226"</definedName>
    <definedName name="IQ_TEV_TOTAL_REV_AVG" hidden="1">"c1227"</definedName>
    <definedName name="IQ_TEV_TOTAL_REV_FWD" hidden="1">"c1228"</definedName>
    <definedName name="IQ_TEV_TOTAL_REV_FWD_REUT" hidden="1">"c4051"</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ST" hidden="1">"c4532"</definedName>
    <definedName name="IQ_TOTAL_DEBT_EXCL_FIN" hidden="1">"c2937"</definedName>
    <definedName name="IQ_TOTAL_DEBT_GUIDANCE" hidden="1">"c4533"</definedName>
    <definedName name="IQ_TOTAL_DEBT_HIGH_EST" hidden="1">"c4534"</definedName>
    <definedName name="IQ_TOTAL_DEBT_HIGH_GUIDANCE" hidden="1">"c4196"</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LOW_EST" hidden="1">"c4535"</definedName>
    <definedName name="IQ_TOTAL_DEBT_LOW_GUIDANCE" hidden="1">"c4236"</definedName>
    <definedName name="IQ_TOTAL_DEBT_MEDIAN_EST" hidden="1">"c4536"</definedName>
    <definedName name="IQ_TOTAL_DEBT_NUM_EST" hidden="1">"c4537"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BT_STDDEV_EST" hidden="1">"c4538"</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IGHTED_AVG_PRICE" hidden="1">"c1334"</definedName>
    <definedName name="IQ_WIP_INV" hidden="1">"c1335"</definedName>
    <definedName name="IQ_WORKING_CAP" hidden="1">"c3494"</definedName>
    <definedName name="IQ_WORKMEN_WRITTEN" hidden="1">"c1336"</definedName>
    <definedName name="IQ_XDIV_DATE" hidden="1">"c2203"</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W" hidden="1">"c2163"</definedName>
    <definedName name="IQ_YTW_DATE" hidden="1">"c2164"</definedName>
    <definedName name="IQ_YTW_DATE_TYPE" hidden="1">"c2165"</definedName>
    <definedName name="IQ_Z_SCORE" hidden="1">"c1339"</definedName>
    <definedName name="Months_in_year">[2]Inputs!$G$26</definedName>
    <definedName name="new" localSheetId="7" hidden="1">[6]CE!#REF!</definedName>
    <definedName name="new" localSheetId="8" hidden="1">[6]CE!#REF!</definedName>
    <definedName name="new" localSheetId="10" hidden="1">[6]CE!#REF!</definedName>
    <definedName name="new" localSheetId="12" hidden="1">[6]CE!#REF!</definedName>
    <definedName name="new" localSheetId="13" hidden="1">[6]CE!#REF!</definedName>
    <definedName name="new" localSheetId="15" hidden="1">[6]CE!#REF!</definedName>
    <definedName name="new" localSheetId="16" hidden="1">[6]CE!#REF!</definedName>
    <definedName name="new" hidden="1">[6]CE!#REF!</definedName>
    <definedName name="_xlnm.Print_Area" localSheetId="1">Checklist!$A$1:$E$44</definedName>
    <definedName name="_xlnm.Print_Area" localSheetId="2">'F1'!$B$2:$N$29</definedName>
    <definedName name="_xlnm.Print_Area" localSheetId="18" xml:space="preserve">               'F10'!$B$2:$L$48</definedName>
    <definedName name="_xlnm.Print_Area" localSheetId="19">'F11'!$A$1:$AT$58</definedName>
    <definedName name="_xlnm.Print_Area" localSheetId="21">'F12'!$B$2:$L$22</definedName>
    <definedName name="_xlnm.Print_Area" localSheetId="22" xml:space="preserve">   'F13'!$B$2:$O$37</definedName>
    <definedName name="_xlnm.Print_Area" localSheetId="23">'F14 '!$B$2:$N$17</definedName>
    <definedName name="_xlnm.Print_Area" localSheetId="24" xml:space="preserve">      'F15'!$B$3:$Q$31</definedName>
    <definedName name="_xlnm.Print_Area" localSheetId="25">'F16 '!$B$3:$K$30</definedName>
    <definedName name="_xlnm.Print_Area" localSheetId="26">F16.1!$B$3:$G$19</definedName>
    <definedName name="_xlnm.Print_Area" localSheetId="27" xml:space="preserve">          F16.2!$B$2:$H$22</definedName>
    <definedName name="_xlnm.Print_Area" localSheetId="3" xml:space="preserve">                  'F2'!$B$2:$L$18</definedName>
    <definedName name="_xlnm.Print_Area" localSheetId="4" xml:space="preserve">   F2.1!$B$2:$K$41</definedName>
    <definedName name="_xlnm.Print_Area" localSheetId="5" xml:space="preserve">            F2.2!$B$2:$K$43</definedName>
    <definedName name="_xlnm.Print_Area" localSheetId="6" xml:space="preserve">   F2.3!$B$2:$K$26</definedName>
    <definedName name="_xlnm.Print_Area" localSheetId="7" xml:space="preserve">         'F3'!$B$2:$K$17</definedName>
    <definedName name="_xlnm.Print_Area" localSheetId="8" xml:space="preserve">      F3.1!$B$2:$L$35</definedName>
    <definedName name="_xlnm.Print_Area" localSheetId="9" xml:space="preserve">    F3.2!$B$2:$K$24</definedName>
    <definedName name="_xlnm.Print_Area" localSheetId="10" xml:space="preserve">   'F4'!$B$2:$O$107</definedName>
    <definedName name="_xlnm.Print_Area" localSheetId="11">F4.1!$A$4:$M$34</definedName>
    <definedName name="_xlnm.Print_Area" localSheetId="12">'F5'!$B$2:$K$67</definedName>
    <definedName name="_xlnm.Print_Area" localSheetId="13" xml:space="preserve">   'F6'!$B$2:$K$21</definedName>
    <definedName name="_xlnm.Print_Area" localSheetId="14" xml:space="preserve">     F6.1!$B$2:$G$23</definedName>
    <definedName name="_xlnm.Print_Area" localSheetId="15" xml:space="preserve">   'F7'!$B$2:$K$25</definedName>
    <definedName name="_xlnm.Print_Area" localSheetId="16" xml:space="preserve">   'F8'!$B$2:$K$17</definedName>
    <definedName name="_xlnm.Print_Area" localSheetId="17" xml:space="preserve">   'F9'!$B$2:$F$33</definedName>
    <definedName name="_xlnm.Print_Titles" localSheetId="19">'F11'!$B:$D,'F11'!$1:$5</definedName>
    <definedName name="_xlnm.Print_Titles" localSheetId="20">F11.1!$B:$D,F11.1!$1:$5</definedName>
    <definedName name="_xlnm.Print_Titles" localSheetId="10">'F4'!$2:$4</definedName>
    <definedName name="_xlnm.Print_Titles" localSheetId="12">'F5'!$2:$4</definedName>
    <definedName name="ttt" localSheetId="19" hidden="1">[6]CE!#REF!</definedName>
    <definedName name="ttt" localSheetId="27" hidden="1">[6]CE!#REF!</definedName>
    <definedName name="ttt" localSheetId="11" hidden="1">[6]CE!#REF!</definedName>
    <definedName name="ttt" localSheetId="12" hidden="1">[6]CE!#REF!</definedName>
    <definedName name="ttt" hidden="1">[6]CE!#REF!</definedName>
    <definedName name="tttt" localSheetId="19" hidden="1">[1]CE!#REF!</definedName>
    <definedName name="tttt" localSheetId="27" hidden="1">[1]CE!#REF!</definedName>
    <definedName name="tttt" localSheetId="11" hidden="1">[1]CE!#REF!</definedName>
    <definedName name="tttt" localSheetId="12" hidden="1">[1]CE!#REF!</definedName>
    <definedName name="tttt" hidden="1">[1]CE!#REF!</definedName>
    <definedName name="ttyyh" localSheetId="12" hidden="1">[1]CE!#REF!</definedName>
    <definedName name="ttyyh" hidden="1">[1]CE!#REF!</definedName>
    <definedName name="uuuuu" localSheetId="19" hidden="1">[3]!Header1-1 &amp; "." &amp; MAX(1,COUNTA(INDEX(#REF!,MATCH([3]!Header1-1,#REF!,FALSE)):#REF!))</definedName>
    <definedName name="uuuuu" localSheetId="27" hidden="1">[3]!Header1-1 &amp; "." &amp; MAX(1,COUNTA(INDEX(#REF!,MATCH([3]!Header1-1,#REF!,FALSE)):#REF!))</definedName>
    <definedName name="uuuuu" localSheetId="11" hidden="1">[3]!Header1-1 &amp; "." &amp; MAX(1,COUNTA(INDEX(#REF!,MATCH([3]!Header1-1,#REF!,FALSE)):#REF!))</definedName>
    <definedName name="uuuuu" localSheetId="12" hidden="1">[4]!Header1-1 &amp; "." &amp; MAX(1,COUNTA(INDEX(#REF!,MATCH([4]!Header1-1,#REF!,FALSE)):#REF!))</definedName>
    <definedName name="uuuuu" hidden="1">[5]!Header1-1 &amp; "." &amp; MAX(1,COUNTA(INDEX(#REF!,MATCH([5]!Header1-1,#REF!,FALSE)):#REF!))</definedName>
    <definedName name="xxxx" localSheetId="20" hidden="1">[7]CE!#REF!</definedName>
    <definedName name="xxxx" localSheetId="7" hidden="1">[7]CE!#REF!</definedName>
    <definedName name="xxxx" localSheetId="8" hidden="1">[7]CE!#REF!</definedName>
    <definedName name="xxxx" localSheetId="10" hidden="1">[7]CE!#REF!</definedName>
    <definedName name="xxxx" localSheetId="12" hidden="1">[7]CE!#REF!</definedName>
    <definedName name="xxxx" localSheetId="13" hidden="1">[7]CE!#REF!</definedName>
    <definedName name="xxxx" localSheetId="15" hidden="1">[7]CE!#REF!</definedName>
    <definedName name="xxxx" localSheetId="16" hidden="1">[7]CE!#REF!</definedName>
    <definedName name="xxxx" hidden="1">[7]CE!#REF!</definedName>
    <definedName name="yes" localSheetId="12" hidden="1">[1]CE!#REF!</definedName>
    <definedName name="yes" hidden="1">[1]CE!#REF!</definedName>
    <definedName name="yes1" localSheetId="12" hidden="1">[1]CE!#REF!</definedName>
    <definedName name="yes1" hidden="1">[1]CE!#REF!</definedName>
  </definedNames>
  <calcPr calcId="124519" iterate="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21" i="57"/>
  <c r="B22"/>
  <c r="B23" s="1"/>
  <c r="B24" s="1"/>
  <c r="B25" s="1"/>
  <c r="B26" s="1"/>
  <c r="B27" s="1"/>
  <c r="B28" s="1"/>
  <c r="B29" s="1"/>
  <c r="B30" s="1"/>
  <c r="B31" s="1"/>
  <c r="B20"/>
  <c r="E10" i="128"/>
  <c r="F11"/>
  <c r="F10"/>
  <c r="F13"/>
  <c r="G13" s="1"/>
  <c r="G14" s="1"/>
  <c r="E13"/>
  <c r="E14" s="1"/>
  <c r="E12"/>
  <c r="G12" s="1"/>
  <c r="E11"/>
  <c r="G11" s="1"/>
  <c r="G19"/>
  <c r="B11"/>
  <c r="B12" s="1"/>
  <c r="B13" s="1"/>
  <c r="B14" s="1"/>
  <c r="B15" s="1"/>
  <c r="B17" s="1"/>
  <c r="B18" s="1"/>
  <c r="B19" s="1"/>
  <c r="B20" s="1"/>
  <c r="G14" i="120"/>
  <c r="H14"/>
  <c r="I14"/>
  <c r="J14"/>
  <c r="K14"/>
  <c r="L14"/>
  <c r="M14"/>
  <c r="N14"/>
  <c r="O14"/>
  <c r="P14"/>
  <c r="Q14"/>
  <c r="F14"/>
  <c r="G11"/>
  <c r="H11"/>
  <c r="I11"/>
  <c r="J11"/>
  <c r="K11"/>
  <c r="L11"/>
  <c r="M11"/>
  <c r="N11"/>
  <c r="O11"/>
  <c r="P11"/>
  <c r="Q11"/>
  <c r="F11"/>
  <c r="Q8"/>
  <c r="Q10"/>
  <c r="P10"/>
  <c r="O10"/>
  <c r="N10"/>
  <c r="M10"/>
  <c r="L10"/>
  <c r="K10"/>
  <c r="J10"/>
  <c r="I10"/>
  <c r="H10"/>
  <c r="G10"/>
  <c r="F10"/>
  <c r="E10"/>
  <c r="E15" i="122"/>
  <c r="E14" i="68"/>
  <c r="E15" i="128" l="1"/>
  <c r="G10"/>
  <c r="G15" s="1"/>
  <c r="F14"/>
  <c r="F17"/>
  <c r="G17"/>
  <c r="G18" s="1"/>
  <c r="G20" s="1"/>
  <c r="E27" i="121" s="1"/>
  <c r="E17" i="128"/>
  <c r="F18" l="1"/>
  <c r="F20" s="1"/>
  <c r="D27" i="121" s="1"/>
  <c r="G27" s="1"/>
  <c r="I27" s="1"/>
  <c r="K27" s="1"/>
  <c r="E18" i="128"/>
  <c r="E20" s="1"/>
  <c r="I19" i="104"/>
  <c r="G18" i="105"/>
  <c r="K12" i="104"/>
  <c r="I12"/>
  <c r="G14"/>
  <c r="H14"/>
  <c r="J14"/>
  <c r="D14"/>
  <c r="G42"/>
  <c r="E16" i="117"/>
  <c r="E15"/>
  <c r="CI62" i="116"/>
  <c r="CI63"/>
  <c r="CI60"/>
  <c r="CJ60"/>
  <c r="CI61"/>
  <c r="CJ61"/>
  <c r="CI53"/>
  <c r="CJ53"/>
  <c r="CI48"/>
  <c r="CJ48"/>
  <c r="CI39"/>
  <c r="CJ39"/>
  <c r="CI35"/>
  <c r="CI36" s="1"/>
  <c r="CI27"/>
  <c r="CI24"/>
  <c r="CJ16"/>
  <c r="CJ18" s="1"/>
  <c r="CI16"/>
  <c r="CI18" s="1"/>
  <c r="AO63" i="124"/>
  <c r="AO62"/>
  <c r="AO61"/>
  <c r="AT51"/>
  <c r="AT14"/>
  <c r="AT15" s="1"/>
  <c r="AT16" s="1"/>
  <c r="AS15"/>
  <c r="AS14"/>
  <c r="AS16" s="1"/>
  <c r="AT22"/>
  <c r="AT25"/>
  <c r="AT32" s="1"/>
  <c r="AT33" l="1"/>
  <c r="J16" i="125" l="1"/>
  <c r="F15" i="101" l="1"/>
  <c r="F13"/>
  <c r="F14"/>
  <c r="F12"/>
  <c r="F11"/>
  <c r="F10"/>
  <c r="F9"/>
  <c r="F8"/>
  <c r="E13" i="68"/>
  <c r="G12" i="101"/>
  <c r="H12"/>
  <c r="G15"/>
  <c r="H15"/>
  <c r="F15" i="122"/>
  <c r="G15" s="1"/>
  <c r="G14"/>
  <c r="F14"/>
  <c r="E14"/>
  <c r="F13"/>
  <c r="G13" s="1"/>
  <c r="I17" i="117" l="1"/>
  <c r="K17"/>
  <c r="E21" i="69" l="1"/>
  <c r="I10" l="1"/>
  <c r="I22"/>
  <c r="K10"/>
  <c r="K12"/>
  <c r="K13"/>
  <c r="K14"/>
  <c r="K15"/>
  <c r="K16"/>
  <c r="K17"/>
  <c r="K11"/>
  <c r="I12"/>
  <c r="I13"/>
  <c r="I14"/>
  <c r="I15"/>
  <c r="I16"/>
  <c r="I17"/>
  <c r="I11"/>
  <c r="K11" i="68"/>
  <c r="K12"/>
  <c r="K15"/>
  <c r="K16"/>
  <c r="K17"/>
  <c r="K18"/>
  <c r="K19"/>
  <c r="K20"/>
  <c r="K21"/>
  <c r="K22"/>
  <c r="K23"/>
  <c r="K24"/>
  <c r="K25"/>
  <c r="K26"/>
  <c r="K27"/>
  <c r="K28"/>
  <c r="K29"/>
  <c r="K30"/>
  <c r="K31"/>
  <c r="K32"/>
  <c r="K33"/>
  <c r="K34"/>
  <c r="K35"/>
  <c r="K36"/>
  <c r="K37"/>
  <c r="K10"/>
  <c r="I11"/>
  <c r="I12"/>
  <c r="I15"/>
  <c r="I16"/>
  <c r="I17"/>
  <c r="I18"/>
  <c r="I19"/>
  <c r="I20"/>
  <c r="I21"/>
  <c r="I22"/>
  <c r="I23"/>
  <c r="I24"/>
  <c r="I25"/>
  <c r="I26"/>
  <c r="I27"/>
  <c r="I28"/>
  <c r="I29"/>
  <c r="I30"/>
  <c r="I31"/>
  <c r="I32"/>
  <c r="I33"/>
  <c r="I34"/>
  <c r="I35"/>
  <c r="I36"/>
  <c r="I37"/>
  <c r="I10"/>
  <c r="K11" i="67"/>
  <c r="K12"/>
  <c r="K13"/>
  <c r="K14"/>
  <c r="K15"/>
  <c r="K16"/>
  <c r="K17"/>
  <c r="K18"/>
  <c r="K19"/>
  <c r="K20"/>
  <c r="K21"/>
  <c r="K22"/>
  <c r="K23"/>
  <c r="K24"/>
  <c r="K25"/>
  <c r="K26"/>
  <c r="K27"/>
  <c r="K28"/>
  <c r="K29"/>
  <c r="K30"/>
  <c r="K31"/>
  <c r="K32"/>
  <c r="K33"/>
  <c r="K10"/>
  <c r="I11"/>
  <c r="I12"/>
  <c r="I13"/>
  <c r="I14"/>
  <c r="I15"/>
  <c r="I16"/>
  <c r="I17"/>
  <c r="I18"/>
  <c r="I19"/>
  <c r="I20"/>
  <c r="I21"/>
  <c r="I22"/>
  <c r="I23"/>
  <c r="I24"/>
  <c r="I25"/>
  <c r="I26"/>
  <c r="I27"/>
  <c r="I28"/>
  <c r="I29"/>
  <c r="I30"/>
  <c r="I31"/>
  <c r="I32"/>
  <c r="I33"/>
  <c r="I34"/>
  <c r="I35"/>
  <c r="I10"/>
  <c r="G20" i="101" l="1"/>
  <c r="H20" s="1"/>
  <c r="G21"/>
  <c r="H21" s="1"/>
  <c r="G22"/>
  <c r="H22" s="1"/>
  <c r="G23"/>
  <c r="H23" s="1"/>
  <c r="G24"/>
  <c r="H24" s="1"/>
  <c r="G19"/>
  <c r="H19" s="1"/>
  <c r="G16" l="1"/>
  <c r="H16"/>
  <c r="F16"/>
  <c r="H10" i="93" l="1"/>
  <c r="E10" l="1"/>
  <c r="CH61" i="116" l="1"/>
  <c r="CG61"/>
  <c r="CF61"/>
  <c r="CE61"/>
  <c r="CD61"/>
  <c r="CC61"/>
  <c r="CB61"/>
  <c r="CA61"/>
  <c r="BZ61"/>
  <c r="BY61"/>
  <c r="CH35"/>
  <c r="CG35"/>
  <c r="CD35"/>
  <c r="CC35"/>
  <c r="BZ35"/>
  <c r="BY35"/>
  <c r="CH27"/>
  <c r="CG27"/>
  <c r="CF27"/>
  <c r="CF35" s="1"/>
  <c r="CF36" s="1"/>
  <c r="CE27"/>
  <c r="CE35" s="1"/>
  <c r="CE36" s="1"/>
  <c r="CD27"/>
  <c r="CC27"/>
  <c r="CB27"/>
  <c r="CB35" s="1"/>
  <c r="CB36" s="1"/>
  <c r="CA27"/>
  <c r="CA35" s="1"/>
  <c r="CA36" s="1"/>
  <c r="BZ27"/>
  <c r="BY27"/>
  <c r="CH24"/>
  <c r="CH36" s="1"/>
  <c r="CG24"/>
  <c r="CG36" s="1"/>
  <c r="CF24"/>
  <c r="CE24"/>
  <c r="CD24"/>
  <c r="CD36" s="1"/>
  <c r="CC24"/>
  <c r="CC36" s="1"/>
  <c r="CB24"/>
  <c r="CA24"/>
  <c r="BZ24"/>
  <c r="BZ36" s="1"/>
  <c r="BY24"/>
  <c r="BY36" s="1"/>
  <c r="CF18"/>
  <c r="CE18"/>
  <c r="CB18"/>
  <c r="CA18"/>
  <c r="CH16"/>
  <c r="CH18" s="1"/>
  <c r="CJ10" s="1"/>
  <c r="CG16"/>
  <c r="CG18" s="1"/>
  <c r="CI10" s="1"/>
  <c r="CF16"/>
  <c r="CE16"/>
  <c r="CD16"/>
  <c r="CD18" s="1"/>
  <c r="CC16"/>
  <c r="CC18" s="1"/>
  <c r="CB16"/>
  <c r="CA16"/>
  <c r="BZ16"/>
  <c r="BZ18" s="1"/>
  <c r="BY16"/>
  <c r="BY18" s="1"/>
  <c r="BZ10"/>
  <c r="BZ48" s="1"/>
  <c r="BZ53" s="1"/>
  <c r="BY10"/>
  <c r="AS25" i="124"/>
  <c r="AS32" s="1"/>
  <c r="AR25"/>
  <c r="AR32" s="1"/>
  <c r="AQ25"/>
  <c r="AQ32" s="1"/>
  <c r="AP25"/>
  <c r="AP32" s="1"/>
  <c r="AO25"/>
  <c r="AO32" s="1"/>
  <c r="AS22"/>
  <c r="AR22"/>
  <c r="AQ22"/>
  <c r="AP22"/>
  <c r="AO22"/>
  <c r="AS51"/>
  <c r="AR14"/>
  <c r="AQ14"/>
  <c r="AQ15" s="1"/>
  <c r="AP14"/>
  <c r="AO14"/>
  <c r="AO15" s="1"/>
  <c r="AO51" s="1"/>
  <c r="E27" i="67"/>
  <c r="AT9" i="124" l="1"/>
  <c r="AQ51"/>
  <c r="AQ16"/>
  <c r="AP16"/>
  <c r="AQ33"/>
  <c r="AP15"/>
  <c r="AP51" s="1"/>
  <c r="AR33"/>
  <c r="AR16"/>
  <c r="AR15"/>
  <c r="AR51" s="1"/>
  <c r="AP33"/>
  <c r="BY48" i="116"/>
  <c r="CB10"/>
  <c r="BZ11"/>
  <c r="BZ39" s="1"/>
  <c r="BZ60" s="1"/>
  <c r="CA10"/>
  <c r="BY11"/>
  <c r="BY39" s="1"/>
  <c r="BY60" s="1"/>
  <c r="AO33" i="124"/>
  <c r="AS33"/>
  <c r="AT37" s="1"/>
  <c r="AO16"/>
  <c r="E10" i="69"/>
  <c r="CB48" i="116" l="1"/>
  <c r="CB53" s="1"/>
  <c r="CB11"/>
  <c r="CB39" s="1"/>
  <c r="CB60" s="1"/>
  <c r="CD10"/>
  <c r="CA48"/>
  <c r="CA11"/>
  <c r="CA39" s="1"/>
  <c r="CA60" s="1"/>
  <c r="CC10"/>
  <c r="BY53"/>
  <c r="BY63"/>
  <c r="BY62"/>
  <c r="CC48" l="1"/>
  <c r="CC11"/>
  <c r="CC39" s="1"/>
  <c r="CC60" s="1"/>
  <c r="CC62" s="1"/>
  <c r="CE10"/>
  <c r="CD48"/>
  <c r="CD53" s="1"/>
  <c r="CD11"/>
  <c r="CD39" s="1"/>
  <c r="CD60" s="1"/>
  <c r="CF10"/>
  <c r="CA63"/>
  <c r="CA53"/>
  <c r="CA62"/>
  <c r="I30" i="81"/>
  <c r="G28"/>
  <c r="F28"/>
  <c r="G23"/>
  <c r="F23"/>
  <c r="E38"/>
  <c r="F38" s="1"/>
  <c r="E34"/>
  <c r="F34" s="1"/>
  <c r="K23"/>
  <c r="K30" s="1"/>
  <c r="I23"/>
  <c r="H23"/>
  <c r="H30" s="1"/>
  <c r="CF48" i="116" l="1"/>
  <c r="CF53" s="1"/>
  <c r="CF11"/>
  <c r="CF39" s="1"/>
  <c r="CF60" s="1"/>
  <c r="CH10"/>
  <c r="CE48"/>
  <c r="CE11"/>
  <c r="CE39" s="1"/>
  <c r="CE60" s="1"/>
  <c r="CG10"/>
  <c r="CC53"/>
  <c r="CC63"/>
  <c r="G34" i="81"/>
  <c r="G38"/>
  <c r="H14" i="119"/>
  <c r="J14"/>
  <c r="CG48" i="116" l="1"/>
  <c r="CG11"/>
  <c r="CG39" s="1"/>
  <c r="CH48"/>
  <c r="CH53" s="1"/>
  <c r="CH11"/>
  <c r="CH39" s="1"/>
  <c r="CE63"/>
  <c r="CE53"/>
  <c r="CE62"/>
  <c r="F15" i="117"/>
  <c r="F16"/>
  <c r="F13"/>
  <c r="E13"/>
  <c r="E14"/>
  <c r="F14" s="1"/>
  <c r="F8"/>
  <c r="G8"/>
  <c r="H8"/>
  <c r="I8"/>
  <c r="J8"/>
  <c r="K8"/>
  <c r="L8"/>
  <c r="E8"/>
  <c r="F7" i="81"/>
  <c r="G7"/>
  <c r="H7"/>
  <c r="I7"/>
  <c r="J7"/>
  <c r="K7"/>
  <c r="L7"/>
  <c r="E7"/>
  <c r="H16" i="106"/>
  <c r="E8"/>
  <c r="F8"/>
  <c r="G8"/>
  <c r="H8"/>
  <c r="I8"/>
  <c r="J8"/>
  <c r="K8"/>
  <c r="D8"/>
  <c r="E8" i="105"/>
  <c r="F8"/>
  <c r="G8"/>
  <c r="H8"/>
  <c r="I8"/>
  <c r="J8"/>
  <c r="K8"/>
  <c r="D8"/>
  <c r="E8" i="104"/>
  <c r="F8"/>
  <c r="G8"/>
  <c r="H8"/>
  <c r="I8"/>
  <c r="J8"/>
  <c r="K8"/>
  <c r="D8"/>
  <c r="H25" i="127"/>
  <c r="D11"/>
  <c r="E9"/>
  <c r="F9"/>
  <c r="G9"/>
  <c r="H9"/>
  <c r="I9"/>
  <c r="J9"/>
  <c r="K9"/>
  <c r="L9"/>
  <c r="M9"/>
  <c r="N9"/>
  <c r="D9"/>
  <c r="H13" i="109"/>
  <c r="H18"/>
  <c r="H12"/>
  <c r="E7"/>
  <c r="F7"/>
  <c r="G7"/>
  <c r="H7"/>
  <c r="I7"/>
  <c r="J7"/>
  <c r="K7"/>
  <c r="D7"/>
  <c r="K12" i="93"/>
  <c r="K15" i="127" s="1"/>
  <c r="H38" i="68"/>
  <c r="H40" s="1"/>
  <c r="D38"/>
  <c r="D40" s="1"/>
  <c r="H36" i="67"/>
  <c r="H37"/>
  <c r="H38" s="1"/>
  <c r="D36"/>
  <c r="D38" s="1"/>
  <c r="G22" i="69"/>
  <c r="G21"/>
  <c r="H21" s="1"/>
  <c r="H20"/>
  <c r="H18"/>
  <c r="D18"/>
  <c r="G20"/>
  <c r="E34"/>
  <c r="K22" s="1"/>
  <c r="F50" i="67"/>
  <c r="E51" i="68"/>
  <c r="CG60" i="116" l="1"/>
  <c r="CG62" s="1"/>
  <c r="CI11"/>
  <c r="CH60"/>
  <c r="CJ11"/>
  <c r="CG53"/>
  <c r="CG63"/>
  <c r="H10" i="105"/>
  <c r="H20" s="1"/>
  <c r="H11" i="127"/>
  <c r="E22" i="69"/>
  <c r="H23"/>
  <c r="I13" i="66" s="1"/>
  <c r="H13" i="127" l="1"/>
  <c r="P12"/>
  <c r="D20" i="69"/>
  <c r="D23" s="1"/>
  <c r="E13" i="66" s="1"/>
  <c r="H11" i="93"/>
  <c r="H11" i="105" s="1"/>
  <c r="H12" i="93"/>
  <c r="E8"/>
  <c r="F8"/>
  <c r="G8"/>
  <c r="H8"/>
  <c r="I8"/>
  <c r="J8"/>
  <c r="K8"/>
  <c r="D8"/>
  <c r="E8" i="69"/>
  <c r="F8"/>
  <c r="G8"/>
  <c r="H8"/>
  <c r="I8"/>
  <c r="J8"/>
  <c r="K8"/>
  <c r="D8"/>
  <c r="E8" i="68"/>
  <c r="F8"/>
  <c r="G8"/>
  <c r="H8"/>
  <c r="I8"/>
  <c r="J8"/>
  <c r="K8"/>
  <c r="D8"/>
  <c r="I11" i="66"/>
  <c r="I12"/>
  <c r="E8" i="67"/>
  <c r="F8"/>
  <c r="G8"/>
  <c r="H8"/>
  <c r="I8"/>
  <c r="J8"/>
  <c r="K8"/>
  <c r="D8"/>
  <c r="F9" i="66"/>
  <c r="G9"/>
  <c r="H9"/>
  <c r="I9"/>
  <c r="J9"/>
  <c r="K9"/>
  <c r="L9"/>
  <c r="E9"/>
  <c r="H15" i="127" l="1"/>
  <c r="H18" s="1"/>
  <c r="H12" i="105"/>
  <c r="H13" i="93"/>
  <c r="I14" i="66"/>
  <c r="H14" i="105" l="1"/>
  <c r="H21"/>
  <c r="H22" s="1"/>
  <c r="J15" i="58" s="1"/>
  <c r="H17" i="127"/>
  <c r="H19" s="1"/>
  <c r="H26" s="1"/>
  <c r="H27" s="1"/>
  <c r="H18" i="104"/>
  <c r="H20" s="1"/>
  <c r="J14" i="58" s="1"/>
  <c r="I18" i="117"/>
  <c r="I19"/>
  <c r="I20"/>
  <c r="J19" i="58" s="1"/>
  <c r="J11"/>
  <c r="J12"/>
  <c r="J16"/>
  <c r="J25"/>
  <c r="F23" i="120"/>
  <c r="F26" s="1"/>
  <c r="F28" s="1"/>
  <c r="F29" s="1"/>
  <c r="G23"/>
  <c r="G26" s="1"/>
  <c r="G28" s="1"/>
  <c r="G29" s="1"/>
  <c r="H23"/>
  <c r="H26" s="1"/>
  <c r="H28" s="1"/>
  <c r="H29" s="1"/>
  <c r="I23"/>
  <c r="I26" s="1"/>
  <c r="I28" s="1"/>
  <c r="I29" s="1"/>
  <c r="J23"/>
  <c r="J26" s="1"/>
  <c r="J28" s="1"/>
  <c r="J29" s="1"/>
  <c r="K23"/>
  <c r="K26" s="1"/>
  <c r="K28" s="1"/>
  <c r="K29" s="1"/>
  <c r="L23"/>
  <c r="L26" s="1"/>
  <c r="L28" s="1"/>
  <c r="L29" s="1"/>
  <c r="M23"/>
  <c r="M26" s="1"/>
  <c r="M28" s="1"/>
  <c r="M29" s="1"/>
  <c r="N23"/>
  <c r="N26" s="1"/>
  <c r="N28" s="1"/>
  <c r="N29" s="1"/>
  <c r="O23"/>
  <c r="O26" s="1"/>
  <c r="O28" s="1"/>
  <c r="O29" s="1"/>
  <c r="P23"/>
  <c r="P26" s="1"/>
  <c r="P28" s="1"/>
  <c r="P29" s="1"/>
  <c r="E23"/>
  <c r="F20"/>
  <c r="G20"/>
  <c r="H20"/>
  <c r="I20"/>
  <c r="J20"/>
  <c r="K20"/>
  <c r="L20"/>
  <c r="M20"/>
  <c r="N20"/>
  <c r="O20"/>
  <c r="P20"/>
  <c r="E20"/>
  <c r="Q27"/>
  <c r="Q22"/>
  <c r="Q19"/>
  <c r="F19" i="58" s="1"/>
  <c r="Q17" i="120"/>
  <c r="E30" i="81" s="1"/>
  <c r="Q16" i="120"/>
  <c r="E29" i="81" s="1"/>
  <c r="Q15" i="120"/>
  <c r="E24" i="81" s="1"/>
  <c r="E16"/>
  <c r="F20" i="58" l="1"/>
  <c r="F30" i="81"/>
  <c r="G20" i="58" s="1"/>
  <c r="G30" i="81"/>
  <c r="H20" i="58" s="1"/>
  <c r="E26" i="120"/>
  <c r="Q26" s="1"/>
  <c r="Q28" s="1"/>
  <c r="Q29" s="1"/>
  <c r="Q23"/>
  <c r="F20" i="81"/>
  <c r="G20" s="1"/>
  <c r="E20"/>
  <c r="F29"/>
  <c r="G29"/>
  <c r="G24"/>
  <c r="F24"/>
  <c r="Q20" i="120"/>
  <c r="E28" l="1"/>
  <c r="E29" s="1"/>
  <c r="G11" i="117"/>
  <c r="G12"/>
  <c r="G13"/>
  <c r="G14"/>
  <c r="G15"/>
  <c r="G17" s="1"/>
  <c r="G16"/>
  <c r="G10"/>
  <c r="F27" i="64" l="1"/>
  <c r="D22"/>
  <c r="F16"/>
  <c r="E11"/>
  <c r="F16" i="81"/>
  <c r="G16" s="1"/>
  <c r="E19" i="117" l="1"/>
  <c r="E17"/>
  <c r="H20"/>
  <c r="H19"/>
  <c r="H17"/>
  <c r="H18" s="1"/>
  <c r="K19"/>
  <c r="K18"/>
  <c r="K20"/>
  <c r="D17" i="104"/>
  <c r="J17"/>
  <c r="G17"/>
  <c r="G18" s="1"/>
  <c r="G20" s="1"/>
  <c r="I12" i="58"/>
  <c r="L12"/>
  <c r="F12"/>
  <c r="J25" i="127"/>
  <c r="G25"/>
  <c r="D25"/>
  <c r="F22"/>
  <c r="E81" i="102"/>
  <c r="E93" s="1"/>
  <c r="E102"/>
  <c r="E101"/>
  <c r="E100"/>
  <c r="E99"/>
  <c r="E98"/>
  <c r="E97"/>
  <c r="E96"/>
  <c r="E95"/>
  <c r="E94"/>
  <c r="E92"/>
  <c r="E91"/>
  <c r="E90"/>
  <c r="E89"/>
  <c r="E88"/>
  <c r="E87"/>
  <c r="E86"/>
  <c r="E85"/>
  <c r="E84"/>
  <c r="E82"/>
  <c r="H104"/>
  <c r="L104"/>
  <c r="E36" i="67"/>
  <c r="E26"/>
  <c r="J18" i="104" l="1"/>
  <c r="J20" s="1"/>
  <c r="D18"/>
  <c r="D20" s="1"/>
  <c r="E20" i="117"/>
  <c r="E18"/>
  <c r="F53" i="127"/>
  <c r="E53"/>
  <c r="D53"/>
  <c r="F43"/>
  <c r="E43"/>
  <c r="D43"/>
  <c r="E62"/>
  <c r="D62"/>
  <c r="F62" l="1"/>
  <c r="G20" l="1"/>
  <c r="G15"/>
  <c r="F14"/>
  <c r="D15"/>
  <c r="D18" s="1"/>
  <c r="J20" l="1"/>
  <c r="H20"/>
  <c r="H21" s="1"/>
  <c r="H23" s="1"/>
  <c r="H28" s="1"/>
  <c r="J13" i="58" s="1"/>
  <c r="J17" s="1"/>
  <c r="F65" i="127"/>
  <c r="E65"/>
  <c r="D65"/>
  <c r="F59"/>
  <c r="E59"/>
  <c r="D59"/>
  <c r="D56"/>
  <c r="F64"/>
  <c r="E56"/>
  <c r="D64"/>
  <c r="F61"/>
  <c r="E61"/>
  <c r="D58"/>
  <c r="F46"/>
  <c r="E64"/>
  <c r="D46"/>
  <c r="D61"/>
  <c r="B12"/>
  <c r="B13" s="1"/>
  <c r="B14" s="1"/>
  <c r="B15" s="1"/>
  <c r="B16" s="1"/>
  <c r="B17" s="1"/>
  <c r="B18" s="1"/>
  <c r="B19" s="1"/>
  <c r="B20" s="1"/>
  <c r="B21" s="1"/>
  <c r="B22" s="1"/>
  <c r="B23" s="1"/>
  <c r="B24" s="1"/>
  <c r="B25" s="1"/>
  <c r="B26" s="1"/>
  <c r="B27" s="1"/>
  <c r="B28" s="1"/>
  <c r="BX61" i="116"/>
  <c r="BW61"/>
  <c r="BV61"/>
  <c r="BU61"/>
  <c r="BT61"/>
  <c r="BS61"/>
  <c r="BR61"/>
  <c r="BQ61"/>
  <c r="BP61"/>
  <c r="BO61"/>
  <c r="BN61"/>
  <c r="BM61"/>
  <c r="BL61"/>
  <c r="BK61"/>
  <c r="BU35"/>
  <c r="BT35"/>
  <c r="BP35"/>
  <c r="BM35"/>
  <c r="BL35"/>
  <c r="BX27"/>
  <c r="BX35" s="1"/>
  <c r="BW27"/>
  <c r="BW35" s="1"/>
  <c r="BV27"/>
  <c r="BV35" s="1"/>
  <c r="BV36" s="1"/>
  <c r="BU27"/>
  <c r="BT27"/>
  <c r="BS27"/>
  <c r="BS35" s="1"/>
  <c r="BS36" s="1"/>
  <c r="BR27"/>
  <c r="BR35" s="1"/>
  <c r="BR36" s="1"/>
  <c r="BQ27"/>
  <c r="BQ35" s="1"/>
  <c r="BP27"/>
  <c r="BO27"/>
  <c r="BO35" s="1"/>
  <c r="BN27"/>
  <c r="BN35" s="1"/>
  <c r="BM27"/>
  <c r="BL27"/>
  <c r="BK27"/>
  <c r="BK35" s="1"/>
  <c r="BX24"/>
  <c r="BW24"/>
  <c r="BV24"/>
  <c r="BU24"/>
  <c r="BT24"/>
  <c r="BT36" s="1"/>
  <c r="BS24"/>
  <c r="BR24"/>
  <c r="BQ24"/>
  <c r="BP24"/>
  <c r="BO24"/>
  <c r="BL24"/>
  <c r="BN21"/>
  <c r="BN24" s="1"/>
  <c r="BM21"/>
  <c r="BM24" s="1"/>
  <c r="BM36" s="1"/>
  <c r="BK21"/>
  <c r="BK24" s="1"/>
  <c r="BR18"/>
  <c r="BQ18"/>
  <c r="BN18"/>
  <c r="BX16"/>
  <c r="BX18" s="1"/>
  <c r="BW16"/>
  <c r="BW18" s="1"/>
  <c r="BV16"/>
  <c r="BV18" s="1"/>
  <c r="BU16"/>
  <c r="BU18" s="1"/>
  <c r="BT16"/>
  <c r="BT18" s="1"/>
  <c r="BS16"/>
  <c r="BS18" s="1"/>
  <c r="BR16"/>
  <c r="BQ16"/>
  <c r="BP16"/>
  <c r="BP18" s="1"/>
  <c r="BO16"/>
  <c r="BO18" s="1"/>
  <c r="BN16"/>
  <c r="BM16"/>
  <c r="BM18" s="1"/>
  <c r="BL16"/>
  <c r="BL18" s="1"/>
  <c r="BK16"/>
  <c r="BK18" s="1"/>
  <c r="BJ61"/>
  <c r="BI61"/>
  <c r="BJ27"/>
  <c r="BJ35" s="1"/>
  <c r="BJ36" s="1"/>
  <c r="BI27"/>
  <c r="BI35" s="1"/>
  <c r="BJ24"/>
  <c r="BI21"/>
  <c r="BI24" s="1"/>
  <c r="BI36" s="1"/>
  <c r="BJ18"/>
  <c r="BJ16"/>
  <c r="BI16"/>
  <c r="BI18" s="1"/>
  <c r="BH61"/>
  <c r="BG61"/>
  <c r="BH27"/>
  <c r="BH35" s="1"/>
  <c r="BG27"/>
  <c r="BG35" s="1"/>
  <c r="BH21"/>
  <c r="BH24" s="1"/>
  <c r="BH36" s="1"/>
  <c r="BG21"/>
  <c r="BG24" s="1"/>
  <c r="BG36" s="1"/>
  <c r="BH16"/>
  <c r="BH18" s="1"/>
  <c r="BG16"/>
  <c r="BG18" s="1"/>
  <c r="BF61"/>
  <c r="BE61"/>
  <c r="BF27"/>
  <c r="BF35" s="1"/>
  <c r="BE27"/>
  <c r="BE35" s="1"/>
  <c r="BE24"/>
  <c r="BF21"/>
  <c r="BF24" s="1"/>
  <c r="BE21"/>
  <c r="BF16"/>
  <c r="BF18" s="1"/>
  <c r="BE16"/>
  <c r="BE18" s="1"/>
  <c r="BE36" l="1"/>
  <c r="BP36"/>
  <c r="BL36"/>
  <c r="BQ36"/>
  <c r="BN36"/>
  <c r="BU36"/>
  <c r="BO36"/>
  <c r="BW36"/>
  <c r="BX36"/>
  <c r="D66" i="127"/>
  <c r="D63" s="1"/>
  <c r="E20" s="1"/>
  <c r="E66"/>
  <c r="E63" s="1"/>
  <c r="I20" s="1"/>
  <c r="I25" s="1"/>
  <c r="F66"/>
  <c r="F63" s="1"/>
  <c r="K20" s="1"/>
  <c r="K25" s="1"/>
  <c r="F58"/>
  <c r="E58"/>
  <c r="E46"/>
  <c r="F56"/>
  <c r="F60"/>
  <c r="D60"/>
  <c r="BK36" i="116"/>
  <c r="BF36"/>
  <c r="F20" i="127" l="1"/>
  <c r="F25" s="1"/>
  <c r="E25"/>
  <c r="D69"/>
  <c r="E60"/>
  <c r="F69"/>
  <c r="E69" l="1"/>
  <c r="AN25" i="124" l="1"/>
  <c r="AM25"/>
  <c r="AM32" s="1"/>
  <c r="AL25"/>
  <c r="AK25"/>
  <c r="AJ25"/>
  <c r="AJ32" s="1"/>
  <c r="AI25"/>
  <c r="AI32" s="1"/>
  <c r="AH25"/>
  <c r="AH32" s="1"/>
  <c r="AG25"/>
  <c r="AN32"/>
  <c r="AL32"/>
  <c r="AK32"/>
  <c r="AG32"/>
  <c r="AN22"/>
  <c r="AM22"/>
  <c r="AL22"/>
  <c r="AK22"/>
  <c r="AK33" s="1"/>
  <c r="AJ22"/>
  <c r="AI22"/>
  <c r="AH22"/>
  <c r="AG22"/>
  <c r="AG33" s="1"/>
  <c r="AN14"/>
  <c r="AN15" s="1"/>
  <c r="AN51" s="1"/>
  <c r="AM14"/>
  <c r="AM15" s="1"/>
  <c r="AL14"/>
  <c r="AK14"/>
  <c r="AJ14"/>
  <c r="AJ15" s="1"/>
  <c r="AI14"/>
  <c r="AI15" s="1"/>
  <c r="AH14"/>
  <c r="AG14"/>
  <c r="AG15" s="1"/>
  <c r="AH33" l="1"/>
  <c r="AN33"/>
  <c r="AL33"/>
  <c r="AI33"/>
  <c r="AM16"/>
  <c r="AM51"/>
  <c r="AJ33"/>
  <c r="AM33"/>
  <c r="AG16"/>
  <c r="AG51"/>
  <c r="AJ16"/>
  <c r="AJ51"/>
  <c r="AI16"/>
  <c r="AI51"/>
  <c r="AN16"/>
  <c r="AH15"/>
  <c r="AL15"/>
  <c r="AK15"/>
  <c r="AH16" l="1"/>
  <c r="AH51"/>
  <c r="AL16"/>
  <c r="AL51"/>
  <c r="AK16"/>
  <c r="AK51"/>
  <c r="D13" i="93" l="1"/>
  <c r="E14" i="104" l="1"/>
  <c r="F14" s="1"/>
  <c r="E15" i="102"/>
  <c r="E12" i="66"/>
  <c r="E11"/>
  <c r="F15" i="106"/>
  <c r="I15" s="1"/>
  <c r="K15" s="1"/>
  <c r="F14"/>
  <c r="I14" s="1"/>
  <c r="K14" s="1"/>
  <c r="F13"/>
  <c r="I13" s="1"/>
  <c r="K13" s="1"/>
  <c r="F12"/>
  <c r="I12" s="1"/>
  <c r="K12" s="1"/>
  <c r="F11"/>
  <c r="I11" s="1"/>
  <c r="K11" s="1"/>
  <c r="F10"/>
  <c r="I10" s="1"/>
  <c r="K10" s="1"/>
  <c r="E14" i="66" l="1"/>
  <c r="E16" i="122"/>
  <c r="G16"/>
  <c r="E11" i="127"/>
  <c r="F10" i="93"/>
  <c r="F17" i="69"/>
  <c r="F16"/>
  <c r="F14"/>
  <c r="F13"/>
  <c r="F16" i="122" l="1"/>
  <c r="F11" i="127"/>
  <c r="F33" i="68"/>
  <c r="F32"/>
  <c r="F31"/>
  <c r="F30"/>
  <c r="F29"/>
  <c r="F28"/>
  <c r="F27"/>
  <c r="F25"/>
  <c r="F24"/>
  <c r="F19"/>
  <c r="F17"/>
  <c r="F33" i="67" l="1"/>
  <c r="F32"/>
  <c r="F31"/>
  <c r="F30"/>
  <c r="F29"/>
  <c r="F28"/>
  <c r="F27"/>
  <c r="F25"/>
  <c r="F24"/>
  <c r="F23"/>
  <c r="F22"/>
  <c r="F21"/>
  <c r="F20"/>
  <c r="F19"/>
  <c r="F18"/>
  <c r="F17"/>
  <c r="F16"/>
  <c r="F15"/>
  <c r="F14"/>
  <c r="F13"/>
  <c r="F12"/>
  <c r="F11"/>
  <c r="F10"/>
  <c r="F36" l="1"/>
  <c r="F26"/>
  <c r="E14" i="126"/>
  <c r="K36" i="67" l="1"/>
  <c r="I36"/>
  <c r="E66" i="102"/>
  <c r="E65"/>
  <c r="E64"/>
  <c r="E63"/>
  <c r="E62"/>
  <c r="E61"/>
  <c r="E60"/>
  <c r="E59"/>
  <c r="E58"/>
  <c r="E56"/>
  <c r="E55"/>
  <c r="E54"/>
  <c r="E53"/>
  <c r="E52"/>
  <c r="E51"/>
  <c r="E50"/>
  <c r="E49"/>
  <c r="E48"/>
  <c r="E46"/>
  <c r="E45"/>
  <c r="E57" s="1"/>
  <c r="E31"/>
  <c r="E30"/>
  <c r="E29"/>
  <c r="E28"/>
  <c r="E27"/>
  <c r="E26"/>
  <c r="E25"/>
  <c r="E24"/>
  <c r="E23"/>
  <c r="E21"/>
  <c r="E20"/>
  <c r="E19"/>
  <c r="E18"/>
  <c r="E17"/>
  <c r="E16"/>
  <c r="E14"/>
  <c r="E13"/>
  <c r="E11"/>
  <c r="E10"/>
  <c r="E22" s="1"/>
  <c r="K24" i="58" l="1"/>
  <c r="M24"/>
  <c r="J21" i="69"/>
  <c r="F21"/>
  <c r="I21" s="1"/>
  <c r="I14" i="109" l="1"/>
  <c r="F25" i="101" l="1"/>
  <c r="G17" i="109" l="1"/>
  <c r="H9"/>
  <c r="H17" s="1"/>
  <c r="G25" i="101"/>
  <c r="H25"/>
  <c r="I11" i="93" l="1"/>
  <c r="I12" s="1"/>
  <c r="I15" i="127" s="1"/>
  <c r="I9" i="109"/>
  <c r="I17" s="1"/>
  <c r="J18" i="69"/>
  <c r="G38" i="68"/>
  <c r="G40" s="1"/>
  <c r="G36" i="67"/>
  <c r="G37"/>
  <c r="I37" s="1"/>
  <c r="G16" i="106"/>
  <c r="F14" i="126"/>
  <c r="BD61" i="116"/>
  <c r="BC61"/>
  <c r="BD35"/>
  <c r="BC35"/>
  <c r="BB35"/>
  <c r="BA35"/>
  <c r="BD24"/>
  <c r="BC24"/>
  <c r="BB24"/>
  <c r="BA24"/>
  <c r="BA36" s="1"/>
  <c r="BD16"/>
  <c r="BD18" s="1"/>
  <c r="BC16"/>
  <c r="BC18" s="1"/>
  <c r="BB16"/>
  <c r="BB18" s="1"/>
  <c r="BA16"/>
  <c r="BA18" s="1"/>
  <c r="AF25" i="124"/>
  <c r="AF32" s="1"/>
  <c r="AE25"/>
  <c r="AE32" s="1"/>
  <c r="AD25"/>
  <c r="AD32" s="1"/>
  <c r="AC25"/>
  <c r="AC32" s="1"/>
  <c r="AF22"/>
  <c r="AE22"/>
  <c r="AD22"/>
  <c r="AC22"/>
  <c r="AF14"/>
  <c r="AE14"/>
  <c r="AD14"/>
  <c r="AC14"/>
  <c r="AC15" s="1"/>
  <c r="AC51" s="1"/>
  <c r="AD33" l="1"/>
  <c r="BD36" i="116"/>
  <c r="BC36"/>
  <c r="BB36"/>
  <c r="AE33" i="124"/>
  <c r="G38" i="67"/>
  <c r="AC16" i="124"/>
  <c r="G18" i="69"/>
  <c r="F18" i="126"/>
  <c r="AF33" i="124"/>
  <c r="AC33"/>
  <c r="AF15"/>
  <c r="AF51" s="1"/>
  <c r="AE15"/>
  <c r="AE51" s="1"/>
  <c r="AD15"/>
  <c r="AD51" s="1"/>
  <c r="AC61" l="1"/>
  <c r="AF16"/>
  <c r="AE16"/>
  <c r="AD16"/>
  <c r="O24" i="118" l="1"/>
  <c r="O22" l="1"/>
  <c r="J23" i="81"/>
  <c r="J24" s="1"/>
  <c r="J29" s="1"/>
  <c r="J30" s="1"/>
  <c r="F15" i="126"/>
  <c r="O20" i="118"/>
  <c r="J19" i="117"/>
  <c r="G11" i="105" l="1"/>
  <c r="G12"/>
  <c r="G21" s="1"/>
  <c r="I14" i="58"/>
  <c r="I16"/>
  <c r="I19"/>
  <c r="I25"/>
  <c r="H11" i="66"/>
  <c r="H12"/>
  <c r="G14" i="109"/>
  <c r="H14" s="1"/>
  <c r="N20" i="118"/>
  <c r="M20"/>
  <c r="L22"/>
  <c r="J20"/>
  <c r="I20"/>
  <c r="H22"/>
  <c r="F20"/>
  <c r="E20"/>
  <c r="D22"/>
  <c r="K22"/>
  <c r="G22"/>
  <c r="C22"/>
  <c r="L20"/>
  <c r="K20"/>
  <c r="G20"/>
  <c r="D20"/>
  <c r="C20"/>
  <c r="G20" i="109" l="1"/>
  <c r="H20" s="1"/>
  <c r="K20" i="58"/>
  <c r="H20" i="118"/>
  <c r="F22"/>
  <c r="J22"/>
  <c r="N22"/>
  <c r="E22"/>
  <c r="I22"/>
  <c r="M22"/>
  <c r="F39" i="68" l="1"/>
  <c r="F35" i="67"/>
  <c r="K35" s="1"/>
  <c r="F37"/>
  <c r="F38" s="1"/>
  <c r="G11" i="66" s="1"/>
  <c r="I38" i="67" l="1"/>
  <c r="J11" i="66" s="1"/>
  <c r="F22" i="69" l="1"/>
  <c r="G19" i="121"/>
  <c r="J16" i="106"/>
  <c r="D16"/>
  <c r="J38" i="68"/>
  <c r="J36" i="67"/>
  <c r="D40" i="104"/>
  <c r="F40"/>
  <c r="G40" s="1"/>
  <c r="K19" s="1"/>
  <c r="E40"/>
  <c r="K17" i="105"/>
  <c r="F17"/>
  <c r="I17" s="1"/>
  <c r="I18" s="1"/>
  <c r="E42" i="104" l="1"/>
  <c r="E19"/>
  <c r="F19"/>
  <c r="E18" i="105"/>
  <c r="F18"/>
  <c r="J18"/>
  <c r="K18"/>
  <c r="E10"/>
  <c r="D18"/>
  <c r="E20" l="1"/>
  <c r="E16" i="106" l="1"/>
  <c r="L19" i="117"/>
  <c r="L25" i="58"/>
  <c r="F25"/>
  <c r="D17" i="121" s="1"/>
  <c r="G17" i="126"/>
  <c r="G14"/>
  <c r="B24" i="58"/>
  <c r="B25" s="1"/>
  <c r="L16"/>
  <c r="F16"/>
  <c r="D14" i="121" s="1"/>
  <c r="F14" i="58"/>
  <c r="D12" i="121" s="1"/>
  <c r="D12" i="105"/>
  <c r="D21" s="1"/>
  <c r="D10"/>
  <c r="D10" i="121"/>
  <c r="E20" i="69"/>
  <c r="E23" s="1"/>
  <c r="J40" i="68"/>
  <c r="K12" i="66" s="1"/>
  <c r="J37" i="67"/>
  <c r="K37" s="1"/>
  <c r="K38" s="1"/>
  <c r="D20" i="105" l="1"/>
  <c r="D22" s="1"/>
  <c r="F15" i="58" s="1"/>
  <c r="D13" i="121" s="1"/>
  <c r="D14" i="105"/>
  <c r="F16" i="106"/>
  <c r="L19" i="58"/>
  <c r="J38" i="67"/>
  <c r="K11" i="66" s="1"/>
  <c r="K16" i="106" l="1"/>
  <c r="I16"/>
  <c r="K16" i="58" s="1"/>
  <c r="E38" i="67"/>
  <c r="F11" i="66" s="1"/>
  <c r="F12" i="125"/>
  <c r="F13" s="1"/>
  <c r="F14" s="1"/>
  <c r="C14"/>
  <c r="D14"/>
  <c r="E14"/>
  <c r="B14"/>
  <c r="C28"/>
  <c r="B28"/>
  <c r="C27"/>
  <c r="B27"/>
  <c r="B21"/>
  <c r="C18" s="1"/>
  <c r="C21" s="1"/>
  <c r="D18" s="1"/>
  <c r="B16"/>
  <c r="C16" s="1"/>
  <c r="D16" s="1"/>
  <c r="E16" s="1"/>
  <c r="F16" s="1"/>
  <c r="G16" s="1"/>
  <c r="H16" s="1"/>
  <c r="I16" s="1"/>
  <c r="E8"/>
  <c r="D8"/>
  <c r="C8"/>
  <c r="B8"/>
  <c r="J14" i="109"/>
  <c r="K14"/>
  <c r="E14"/>
  <c r="F14"/>
  <c r="D14"/>
  <c r="D9"/>
  <c r="D16" s="1"/>
  <c r="G24" i="58"/>
  <c r="D20" i="109" l="1"/>
  <c r="E11" i="93"/>
  <c r="F10" i="105"/>
  <c r="F20" s="1"/>
  <c r="F20" i="69"/>
  <c r="L11" i="66"/>
  <c r="H24" i="58"/>
  <c r="B29" i="125"/>
  <c r="C29"/>
  <c r="G12"/>
  <c r="C17"/>
  <c r="C19"/>
  <c r="B17"/>
  <c r="B19"/>
  <c r="F17"/>
  <c r="E17"/>
  <c r="D19"/>
  <c r="D20" s="1"/>
  <c r="D17"/>
  <c r="E12" i="93" l="1"/>
  <c r="E15" i="127" s="1"/>
  <c r="E18" s="1"/>
  <c r="F18" s="1"/>
  <c r="F11" i="93"/>
  <c r="F23" i="69"/>
  <c r="G13" i="125"/>
  <c r="H12" s="1"/>
  <c r="D27"/>
  <c r="D29" s="1"/>
  <c r="D21"/>
  <c r="E18" s="1"/>
  <c r="F12" i="93" l="1"/>
  <c r="F11" i="105" s="1"/>
  <c r="E13" i="93"/>
  <c r="E9" i="109"/>
  <c r="E11" i="105"/>
  <c r="E12" s="1"/>
  <c r="E14" s="1"/>
  <c r="H13" i="125"/>
  <c r="I12" s="1"/>
  <c r="G14"/>
  <c r="G17" s="1"/>
  <c r="E19"/>
  <c r="E20" s="1"/>
  <c r="E27" s="1"/>
  <c r="E29" s="1"/>
  <c r="E17" i="109" l="1"/>
  <c r="E20" s="1"/>
  <c r="F13" i="93"/>
  <c r="I10" s="1"/>
  <c r="F15" i="127"/>
  <c r="F9" i="109"/>
  <c r="H14" i="125"/>
  <c r="H17" s="1"/>
  <c r="E21" i="105"/>
  <c r="E22" s="1"/>
  <c r="G15" i="58" s="1"/>
  <c r="E13" i="121" s="1"/>
  <c r="F12" i="105"/>
  <c r="F21" s="1"/>
  <c r="F22" s="1"/>
  <c r="H15" i="58" s="1"/>
  <c r="F13" i="121" s="1"/>
  <c r="G13" s="1"/>
  <c r="J13" s="1"/>
  <c r="K13" s="1"/>
  <c r="I13" i="125"/>
  <c r="J12" s="1"/>
  <c r="J13" s="1"/>
  <c r="E21"/>
  <c r="F18" s="1"/>
  <c r="I13" i="93" l="1"/>
  <c r="K10" s="1"/>
  <c r="K14" i="104" s="1"/>
  <c r="I14"/>
  <c r="F17" i="109"/>
  <c r="F20" s="1"/>
  <c r="G13" i="93"/>
  <c r="J10" s="1"/>
  <c r="I20" i="69"/>
  <c r="G11" i="127"/>
  <c r="G18" s="1"/>
  <c r="G23" i="69"/>
  <c r="H13" i="66" s="1"/>
  <c r="H14" s="1"/>
  <c r="I11" i="58" s="1"/>
  <c r="G10" i="105"/>
  <c r="K12" i="125"/>
  <c r="K13" s="1"/>
  <c r="I14"/>
  <c r="I17" s="1"/>
  <c r="F14" i="105"/>
  <c r="F19" i="125"/>
  <c r="F20" s="1"/>
  <c r="F27" s="1"/>
  <c r="F29" s="1"/>
  <c r="K21" i="69" l="1"/>
  <c r="I23"/>
  <c r="J13" i="66" s="1"/>
  <c r="G14" i="105"/>
  <c r="G20"/>
  <c r="G22" s="1"/>
  <c r="I15" i="58" s="1"/>
  <c r="I11" i="127"/>
  <c r="I18" s="1"/>
  <c r="I10" i="105"/>
  <c r="I20" s="1"/>
  <c r="J14" i="125"/>
  <c r="J17" s="1"/>
  <c r="F21"/>
  <c r="G18" s="1"/>
  <c r="G19" s="1"/>
  <c r="G20" s="1"/>
  <c r="G27" s="1"/>
  <c r="G29" s="1"/>
  <c r="J11" i="127" l="1"/>
  <c r="K11"/>
  <c r="J10" i="105"/>
  <c r="J20" s="1"/>
  <c r="J20" i="69"/>
  <c r="J23" s="1"/>
  <c r="K13" i="66" s="1"/>
  <c r="K14" s="1"/>
  <c r="G21" i="125"/>
  <c r="H18" s="1"/>
  <c r="H19" s="1"/>
  <c r="H20" s="1"/>
  <c r="H27" s="1"/>
  <c r="H29" s="1"/>
  <c r="H21" l="1"/>
  <c r="I18" s="1"/>
  <c r="I19" s="1"/>
  <c r="I20" s="1"/>
  <c r="I27" s="1"/>
  <c r="I29" s="1"/>
  <c r="I21" l="1"/>
  <c r="I34" s="1"/>
  <c r="J18" l="1"/>
  <c r="J19" s="1"/>
  <c r="AZ61" i="116" l="1"/>
  <c r="AY61"/>
  <c r="AV61"/>
  <c r="AU61"/>
  <c r="AT61"/>
  <c r="AS61"/>
  <c r="AR61"/>
  <c r="AQ61"/>
  <c r="AZ35"/>
  <c r="AY35"/>
  <c r="AX35"/>
  <c r="AW35"/>
  <c r="AV35"/>
  <c r="AU35"/>
  <c r="AT35"/>
  <c r="AS35"/>
  <c r="AR35"/>
  <c r="AR27"/>
  <c r="AQ27"/>
  <c r="AQ35" s="1"/>
  <c r="AZ24"/>
  <c r="AY24"/>
  <c r="AX24"/>
  <c r="AW24"/>
  <c r="AV24"/>
  <c r="AU24"/>
  <c r="AU36" s="1"/>
  <c r="AT24"/>
  <c r="AT36" s="1"/>
  <c r="AS24"/>
  <c r="AS36" s="1"/>
  <c r="AR24"/>
  <c r="AQ24"/>
  <c r="AZ16"/>
  <c r="AZ18" s="1"/>
  <c r="AY16"/>
  <c r="AY18" s="1"/>
  <c r="AX16"/>
  <c r="AX18" s="1"/>
  <c r="AW16"/>
  <c r="AW18" s="1"/>
  <c r="AV16"/>
  <c r="AV18" s="1"/>
  <c r="AU16"/>
  <c r="AU18" s="1"/>
  <c r="AT16"/>
  <c r="AT18" s="1"/>
  <c r="AS16"/>
  <c r="AS18" s="1"/>
  <c r="AR16"/>
  <c r="AR18" s="1"/>
  <c r="AQ16"/>
  <c r="AQ18" s="1"/>
  <c r="AB25" i="124"/>
  <c r="AB32" s="1"/>
  <c r="AA25"/>
  <c r="AA32" s="1"/>
  <c r="Z25"/>
  <c r="Z32" s="1"/>
  <c r="Y25"/>
  <c r="Y32" s="1"/>
  <c r="AB22"/>
  <c r="AA22"/>
  <c r="Z22"/>
  <c r="Y22"/>
  <c r="AB14"/>
  <c r="AA14"/>
  <c r="Z14"/>
  <c r="Y14"/>
  <c r="Y33" l="1"/>
  <c r="AY36" i="116"/>
  <c r="AB33" i="124"/>
  <c r="AX36" i="116"/>
  <c r="AA33" i="124"/>
  <c r="AW36" i="116"/>
  <c r="AQ36"/>
  <c r="AR36"/>
  <c r="AV36"/>
  <c r="AZ36"/>
  <c r="Z33" i="124"/>
  <c r="AA15"/>
  <c r="AA51" s="1"/>
  <c r="Z15"/>
  <c r="Z51" s="1"/>
  <c r="Y15"/>
  <c r="Y51" s="1"/>
  <c r="AB15"/>
  <c r="AB51" s="1"/>
  <c r="Y16" l="1"/>
  <c r="AB16"/>
  <c r="AA16"/>
  <c r="Z16"/>
  <c r="B55" l="1"/>
  <c r="B56" s="1"/>
  <c r="B57" s="1"/>
  <c r="F44"/>
  <c r="F39"/>
  <c r="J26"/>
  <c r="J25" s="1"/>
  <c r="J32" s="1"/>
  <c r="X25"/>
  <c r="W25"/>
  <c r="W32" s="1"/>
  <c r="V25"/>
  <c r="V32" s="1"/>
  <c r="U25"/>
  <c r="U32" s="1"/>
  <c r="T25"/>
  <c r="T32" s="1"/>
  <c r="S25"/>
  <c r="S32" s="1"/>
  <c r="R25"/>
  <c r="R32" s="1"/>
  <c r="Q25"/>
  <c r="Q32" s="1"/>
  <c r="P25"/>
  <c r="P32" s="1"/>
  <c r="O25"/>
  <c r="O32" s="1"/>
  <c r="N25"/>
  <c r="N32" s="1"/>
  <c r="M25"/>
  <c r="M32" s="1"/>
  <c r="L25"/>
  <c r="L32" s="1"/>
  <c r="K25"/>
  <c r="K32" s="1"/>
  <c r="I25"/>
  <c r="I32" s="1"/>
  <c r="H25"/>
  <c r="H32" s="1"/>
  <c r="G25"/>
  <c r="G32" s="1"/>
  <c r="F25"/>
  <c r="F32" s="1"/>
  <c r="E25"/>
  <c r="X22"/>
  <c r="W22"/>
  <c r="V22"/>
  <c r="U22"/>
  <c r="T22"/>
  <c r="S22"/>
  <c r="R22"/>
  <c r="Q22"/>
  <c r="P22"/>
  <c r="O22"/>
  <c r="M22"/>
  <c r="L22"/>
  <c r="K22"/>
  <c r="J22"/>
  <c r="I22"/>
  <c r="H22"/>
  <c r="G22"/>
  <c r="F22"/>
  <c r="N19"/>
  <c r="N22" s="1"/>
  <c r="X14"/>
  <c r="W14"/>
  <c r="V14"/>
  <c r="V15" s="1"/>
  <c r="V51" s="1"/>
  <c r="U14"/>
  <c r="T14"/>
  <c r="S14"/>
  <c r="R14"/>
  <c r="R15" s="1"/>
  <c r="R51" s="1"/>
  <c r="Q14"/>
  <c r="Q15" s="1"/>
  <c r="Q51" s="1"/>
  <c r="P14"/>
  <c r="O14"/>
  <c r="N14"/>
  <c r="M14"/>
  <c r="L14"/>
  <c r="K14"/>
  <c r="J14"/>
  <c r="I14"/>
  <c r="I15" s="1"/>
  <c r="I51" s="1"/>
  <c r="H14"/>
  <c r="G14"/>
  <c r="F14"/>
  <c r="B10"/>
  <c r="B12" s="1"/>
  <c r="B13" s="1"/>
  <c r="B14" s="1"/>
  <c r="B15" s="1"/>
  <c r="B16" s="1"/>
  <c r="B19" s="1"/>
  <c r="B20" s="1"/>
  <c r="B21" s="1"/>
  <c r="B22" s="1"/>
  <c r="B25" s="1"/>
  <c r="B29" s="1"/>
  <c r="B30" s="1"/>
  <c r="B31" s="1"/>
  <c r="B32" s="1"/>
  <c r="B33" s="1"/>
  <c r="B35" s="1"/>
  <c r="B36" s="1"/>
  <c r="B37" s="1"/>
  <c r="B39" s="1"/>
  <c r="B40" s="1"/>
  <c r="B41" s="1"/>
  <c r="B42" s="1"/>
  <c r="B43" s="1"/>
  <c r="B44" s="1"/>
  <c r="B45" s="1"/>
  <c r="B46" s="1"/>
  <c r="B47" s="1"/>
  <c r="B48" s="1"/>
  <c r="F9"/>
  <c r="F10" s="1"/>
  <c r="F33" l="1"/>
  <c r="Q33"/>
  <c r="M33"/>
  <c r="I33"/>
  <c r="H33"/>
  <c r="U33"/>
  <c r="X32"/>
  <c r="X33" s="1"/>
  <c r="G33"/>
  <c r="L33"/>
  <c r="P33"/>
  <c r="T33"/>
  <c r="V16"/>
  <c r="K33"/>
  <c r="O33"/>
  <c r="S33"/>
  <c r="W33"/>
  <c r="J33"/>
  <c r="N33"/>
  <c r="R33"/>
  <c r="V33"/>
  <c r="M15"/>
  <c r="M51" s="1"/>
  <c r="U15"/>
  <c r="U51" s="1"/>
  <c r="I16"/>
  <c r="Q16"/>
  <c r="H15"/>
  <c r="H51" s="1"/>
  <c r="L15"/>
  <c r="L51" s="1"/>
  <c r="P15"/>
  <c r="P51" s="1"/>
  <c r="T15"/>
  <c r="T51" s="1"/>
  <c r="X15"/>
  <c r="X51" s="1"/>
  <c r="G15"/>
  <c r="G51" s="1"/>
  <c r="K15"/>
  <c r="K51" s="1"/>
  <c r="O15"/>
  <c r="O51" s="1"/>
  <c r="S15"/>
  <c r="S51" s="1"/>
  <c r="W15"/>
  <c r="W51" s="1"/>
  <c r="R16"/>
  <c r="F15"/>
  <c r="F51" s="1"/>
  <c r="J15"/>
  <c r="J51" s="1"/>
  <c r="N15"/>
  <c r="N51" s="1"/>
  <c r="O34" i="118"/>
  <c r="L23" i="81" l="1"/>
  <c r="L24" s="1"/>
  <c r="L29" s="1"/>
  <c r="L30" s="1"/>
  <c r="G15" i="126"/>
  <c r="G16" s="1"/>
  <c r="G18" s="1"/>
  <c r="M23" i="58" s="1"/>
  <c r="M25" s="1"/>
  <c r="H16" i="124"/>
  <c r="F16"/>
  <c r="G9" s="1"/>
  <c r="T16"/>
  <c r="J16"/>
  <c r="X16"/>
  <c r="S16"/>
  <c r="M16"/>
  <c r="G16"/>
  <c r="G48" s="1"/>
  <c r="H44" s="1"/>
  <c r="N16"/>
  <c r="K16"/>
  <c r="L16"/>
  <c r="W16"/>
  <c r="U16"/>
  <c r="O16"/>
  <c r="P16"/>
  <c r="F48" l="1"/>
  <c r="F35"/>
  <c r="G10" s="1"/>
  <c r="G35" s="1"/>
  <c r="F43"/>
  <c r="G39" s="1"/>
  <c r="G43" s="1"/>
  <c r="H39" s="1"/>
  <c r="M20" i="58"/>
  <c r="H9" i="124"/>
  <c r="H48" s="1"/>
  <c r="I44" s="1"/>
  <c r="H37" l="1"/>
  <c r="H43"/>
  <c r="I39" s="1"/>
  <c r="H10"/>
  <c r="I9"/>
  <c r="I48" s="1"/>
  <c r="J44" s="1"/>
  <c r="H35" l="1"/>
  <c r="I10" s="1"/>
  <c r="I37"/>
  <c r="J9"/>
  <c r="I43"/>
  <c r="J39" s="1"/>
  <c r="J43" l="1"/>
  <c r="K39" s="1"/>
  <c r="I35"/>
  <c r="J10" s="1"/>
  <c r="K9"/>
  <c r="J48"/>
  <c r="K44" s="1"/>
  <c r="J37"/>
  <c r="K43" l="1"/>
  <c r="L39" s="1"/>
  <c r="K48"/>
  <c r="L44" s="1"/>
  <c r="L48" s="1"/>
  <c r="M44" s="1"/>
  <c r="J35"/>
  <c r="K10" s="1"/>
  <c r="L9"/>
  <c r="K37"/>
  <c r="L43" l="1"/>
  <c r="M39" s="1"/>
  <c r="M43" s="1"/>
  <c r="N39" s="1"/>
  <c r="K35"/>
  <c r="L10" s="1"/>
  <c r="L37"/>
  <c r="M9"/>
  <c r="L35" l="1"/>
  <c r="M10" s="1"/>
  <c r="M37"/>
  <c r="N9"/>
  <c r="N43" s="1"/>
  <c r="O39" s="1"/>
  <c r="M48"/>
  <c r="N44" s="1"/>
  <c r="M35" l="1"/>
  <c r="N10" s="1"/>
  <c r="N37"/>
  <c r="O43"/>
  <c r="P39" s="1"/>
  <c r="O9"/>
  <c r="N48"/>
  <c r="O44" s="1"/>
  <c r="O48" l="1"/>
  <c r="P44" s="1"/>
  <c r="N35"/>
  <c r="O10" s="1"/>
  <c r="O37"/>
  <c r="P9"/>
  <c r="P43" s="1"/>
  <c r="Q39" s="1"/>
  <c r="O35" l="1"/>
  <c r="P10" s="1"/>
  <c r="P37"/>
  <c r="Q43"/>
  <c r="R39" s="1"/>
  <c r="Q9"/>
  <c r="P48"/>
  <c r="Q44" s="1"/>
  <c r="P35" l="1"/>
  <c r="Q10" s="1"/>
  <c r="Q37"/>
  <c r="R9"/>
  <c r="Q48"/>
  <c r="R44" s="1"/>
  <c r="Q35" l="1"/>
  <c r="R10" s="1"/>
  <c r="S9"/>
  <c r="R43"/>
  <c r="S39" s="1"/>
  <c r="R48"/>
  <c r="S44" s="1"/>
  <c r="R37"/>
  <c r="S43" l="1"/>
  <c r="T39" s="1"/>
  <c r="R35"/>
  <c r="S10" s="1"/>
  <c r="S37"/>
  <c r="S48"/>
  <c r="T44" s="1"/>
  <c r="T9"/>
  <c r="T43" l="1"/>
  <c r="U39" s="1"/>
  <c r="T48"/>
  <c r="U44" s="1"/>
  <c r="S35"/>
  <c r="T10" s="1"/>
  <c r="T37"/>
  <c r="U9"/>
  <c r="T35" l="1"/>
  <c r="U10" s="1"/>
  <c r="U37"/>
  <c r="V9"/>
  <c r="U43"/>
  <c r="V39" s="1"/>
  <c r="U48"/>
  <c r="V44" s="1"/>
  <c r="U35" l="1"/>
  <c r="V10" s="1"/>
  <c r="V37"/>
  <c r="W9"/>
  <c r="V43"/>
  <c r="W39" s="1"/>
  <c r="V48"/>
  <c r="W44" s="1"/>
  <c r="V35" l="1"/>
  <c r="W10" s="1"/>
  <c r="W37"/>
  <c r="W43"/>
  <c r="X39" s="1"/>
  <c r="W48"/>
  <c r="X44" s="1"/>
  <c r="X9"/>
  <c r="X48" l="1"/>
  <c r="Y44" s="1"/>
  <c r="Y48" s="1"/>
  <c r="Z44" s="1"/>
  <c r="W35"/>
  <c r="X10" s="1"/>
  <c r="X37"/>
  <c r="Y9"/>
  <c r="X43"/>
  <c r="Y39" s="1"/>
  <c r="X35" l="1"/>
  <c r="Y10" s="1"/>
  <c r="Y37"/>
  <c r="Z9"/>
  <c r="AA9" s="1"/>
  <c r="Y43"/>
  <c r="Z39" s="1"/>
  <c r="G14" i="119"/>
  <c r="E14"/>
  <c r="D14"/>
  <c r="D10" s="1"/>
  <c r="Y35" i="124" l="1"/>
  <c r="Z10" s="1"/>
  <c r="AA37" s="1"/>
  <c r="AB9"/>
  <c r="Z48"/>
  <c r="AA44" s="1"/>
  <c r="AA48" s="1"/>
  <c r="AB44" s="1"/>
  <c r="Z37"/>
  <c r="Z43"/>
  <c r="AA39" s="1"/>
  <c r="AA43" s="1"/>
  <c r="AB39" s="1"/>
  <c r="D12" i="119"/>
  <c r="O13" i="118"/>
  <c r="F17" i="117"/>
  <c r="AB43" i="124" l="1"/>
  <c r="AC39" s="1"/>
  <c r="AB48"/>
  <c r="AC44" s="1"/>
  <c r="Z35"/>
  <c r="AA10" s="1"/>
  <c r="AC9"/>
  <c r="O11" i="118"/>
  <c r="O9"/>
  <c r="E18" i="126"/>
  <c r="AD9" i="124" l="1"/>
  <c r="AA35"/>
  <c r="AB10" s="1"/>
  <c r="AC43"/>
  <c r="AD39" s="1"/>
  <c r="AC48"/>
  <c r="AB37"/>
  <c r="K23" i="58"/>
  <c r="K25" s="1"/>
  <c r="G23"/>
  <c r="AD44" i="124" l="1"/>
  <c r="AD48" s="1"/>
  <c r="AE44" s="1"/>
  <c r="AE48" s="1"/>
  <c r="AF44" s="1"/>
  <c r="AD43"/>
  <c r="AE39" s="1"/>
  <c r="AE9"/>
  <c r="AB35"/>
  <c r="AC10" s="1"/>
  <c r="AD37" s="1"/>
  <c r="AC37"/>
  <c r="G25" i="58"/>
  <c r="E17" i="121" s="1"/>
  <c r="H23" i="58"/>
  <c r="H25" s="1"/>
  <c r="F17" i="121" s="1"/>
  <c r="G17" s="1"/>
  <c r="J17" s="1"/>
  <c r="K17" s="1"/>
  <c r="K14" i="119"/>
  <c r="C9" i="118"/>
  <c r="D9"/>
  <c r="E9"/>
  <c r="F9"/>
  <c r="G9"/>
  <c r="H9"/>
  <c r="I9"/>
  <c r="J9"/>
  <c r="K9"/>
  <c r="L9"/>
  <c r="M9"/>
  <c r="N9"/>
  <c r="C11"/>
  <c r="D11"/>
  <c r="E11"/>
  <c r="F11"/>
  <c r="G11"/>
  <c r="H11"/>
  <c r="I11"/>
  <c r="J11"/>
  <c r="K11"/>
  <c r="L11"/>
  <c r="M11"/>
  <c r="N11"/>
  <c r="S18" i="120"/>
  <c r="S19" s="1"/>
  <c r="B11"/>
  <c r="B12" s="1"/>
  <c r="B13" s="1"/>
  <c r="B14" s="1"/>
  <c r="B15" s="1"/>
  <c r="B16" s="1"/>
  <c r="B17" s="1"/>
  <c r="B18" s="1"/>
  <c r="B19" s="1"/>
  <c r="B20" s="1"/>
  <c r="B21" s="1"/>
  <c r="B22" s="1"/>
  <c r="B23" s="1"/>
  <c r="B24" s="1"/>
  <c r="B25" s="1"/>
  <c r="B26" s="1"/>
  <c r="B27" s="1"/>
  <c r="B28" s="1"/>
  <c r="B29" s="1"/>
  <c r="B10"/>
  <c r="C12" i="119"/>
  <c r="J12" s="1"/>
  <c r="G10"/>
  <c r="G12" s="1"/>
  <c r="C10"/>
  <c r="J10" s="1"/>
  <c r="O32" i="118"/>
  <c r="N32"/>
  <c r="M32"/>
  <c r="L32"/>
  <c r="K32"/>
  <c r="J32"/>
  <c r="I32"/>
  <c r="H32"/>
  <c r="G32"/>
  <c r="F32"/>
  <c r="E32"/>
  <c r="D32"/>
  <c r="C32"/>
  <c r="N30"/>
  <c r="M30"/>
  <c r="L30"/>
  <c r="K30"/>
  <c r="J30"/>
  <c r="I30"/>
  <c r="H30"/>
  <c r="G30"/>
  <c r="F30"/>
  <c r="E30"/>
  <c r="D30"/>
  <c r="C30"/>
  <c r="AP61" i="116"/>
  <c r="AO61"/>
  <c r="AN61"/>
  <c r="AM61"/>
  <c r="AL61"/>
  <c r="AK61"/>
  <c r="AJ61"/>
  <c r="AI61"/>
  <c r="AH61"/>
  <c r="AG61"/>
  <c r="AF61"/>
  <c r="AE61"/>
  <c r="AD61"/>
  <c r="AC61"/>
  <c r="AB61"/>
  <c r="AA61"/>
  <c r="Z61"/>
  <c r="Y61"/>
  <c r="X61"/>
  <c r="W61"/>
  <c r="V61"/>
  <c r="U61"/>
  <c r="T61"/>
  <c r="S61"/>
  <c r="R61"/>
  <c r="Q61"/>
  <c r="P61"/>
  <c r="O61"/>
  <c r="N61"/>
  <c r="M61"/>
  <c r="L61"/>
  <c r="K61"/>
  <c r="J61"/>
  <c r="I61"/>
  <c r="H61"/>
  <c r="G61"/>
  <c r="F61"/>
  <c r="E61"/>
  <c r="F60"/>
  <c r="E60"/>
  <c r="AP27"/>
  <c r="AP35" s="1"/>
  <c r="AO27"/>
  <c r="AO35" s="1"/>
  <c r="AN27"/>
  <c r="AN35" s="1"/>
  <c r="AM27"/>
  <c r="AM35" s="1"/>
  <c r="AL27"/>
  <c r="AL35" s="1"/>
  <c r="AK27"/>
  <c r="AK35" s="1"/>
  <c r="AJ27"/>
  <c r="AJ35" s="1"/>
  <c r="AI27"/>
  <c r="AI35" s="1"/>
  <c r="AH27"/>
  <c r="AH35" s="1"/>
  <c r="AG27"/>
  <c r="AG35" s="1"/>
  <c r="AF27"/>
  <c r="AF35" s="1"/>
  <c r="AE27"/>
  <c r="AE35" s="1"/>
  <c r="AD27"/>
  <c r="AD35" s="1"/>
  <c r="AC27"/>
  <c r="AC35" s="1"/>
  <c r="AB27"/>
  <c r="AB35" s="1"/>
  <c r="AA27"/>
  <c r="AA35" s="1"/>
  <c r="Z27"/>
  <c r="Z35" s="1"/>
  <c r="Y27"/>
  <c r="Y35" s="1"/>
  <c r="X27"/>
  <c r="X35" s="1"/>
  <c r="W27"/>
  <c r="W35" s="1"/>
  <c r="V27"/>
  <c r="V35" s="1"/>
  <c r="U27"/>
  <c r="U35" s="1"/>
  <c r="T27"/>
  <c r="T35" s="1"/>
  <c r="S27"/>
  <c r="S35" s="1"/>
  <c r="R27"/>
  <c r="R35" s="1"/>
  <c r="Q27"/>
  <c r="Q35" s="1"/>
  <c r="P27"/>
  <c r="P35" s="1"/>
  <c r="O27"/>
  <c r="O35" s="1"/>
  <c r="N27"/>
  <c r="N35" s="1"/>
  <c r="M27"/>
  <c r="M35" s="1"/>
  <c r="L27"/>
  <c r="L35" s="1"/>
  <c r="K27"/>
  <c r="K35" s="1"/>
  <c r="J27"/>
  <c r="J35" s="1"/>
  <c r="I27"/>
  <c r="I35" s="1"/>
  <c r="H27"/>
  <c r="H35" s="1"/>
  <c r="G27"/>
  <c r="G35" s="1"/>
  <c r="AP24"/>
  <c r="AO24"/>
  <c r="AN24"/>
  <c r="AM24"/>
  <c r="AL24"/>
  <c r="AK24"/>
  <c r="AJ24"/>
  <c r="AI24"/>
  <c r="AH24"/>
  <c r="AG24"/>
  <c r="AF24"/>
  <c r="AE24"/>
  <c r="AD24"/>
  <c r="AC24"/>
  <c r="AB24"/>
  <c r="AA24"/>
  <c r="Z24"/>
  <c r="Y24"/>
  <c r="X24"/>
  <c r="W24"/>
  <c r="V24"/>
  <c r="U24"/>
  <c r="T24"/>
  <c r="S24"/>
  <c r="R24"/>
  <c r="Q24"/>
  <c r="P24"/>
  <c r="O24"/>
  <c r="N24"/>
  <c r="M24"/>
  <c r="L24"/>
  <c r="K24"/>
  <c r="J24"/>
  <c r="I24"/>
  <c r="H24"/>
  <c r="G24"/>
  <c r="AP16"/>
  <c r="AP18" s="1"/>
  <c r="AO16"/>
  <c r="AO18" s="1"/>
  <c r="AN16"/>
  <c r="AN18" s="1"/>
  <c r="AM16"/>
  <c r="AM18" s="1"/>
  <c r="AL16"/>
  <c r="AL18" s="1"/>
  <c r="AK16"/>
  <c r="AK18" s="1"/>
  <c r="AJ16"/>
  <c r="AJ18" s="1"/>
  <c r="AI16"/>
  <c r="AI18" s="1"/>
  <c r="AH16"/>
  <c r="AH18" s="1"/>
  <c r="AG16"/>
  <c r="AG18" s="1"/>
  <c r="AF16"/>
  <c r="AF18" s="1"/>
  <c r="AE16"/>
  <c r="AE18" s="1"/>
  <c r="AD16"/>
  <c r="AD18" s="1"/>
  <c r="AC16"/>
  <c r="AC18" s="1"/>
  <c r="AB16"/>
  <c r="AB18" s="1"/>
  <c r="AA16"/>
  <c r="AA18" s="1"/>
  <c r="Z16"/>
  <c r="Z18" s="1"/>
  <c r="Y16"/>
  <c r="Y18" s="1"/>
  <c r="X16"/>
  <c r="X18" s="1"/>
  <c r="W16"/>
  <c r="W18" s="1"/>
  <c r="V16"/>
  <c r="V18" s="1"/>
  <c r="U16"/>
  <c r="U18" s="1"/>
  <c r="T16"/>
  <c r="T18" s="1"/>
  <c r="S16"/>
  <c r="S18" s="1"/>
  <c r="R16"/>
  <c r="R18" s="1"/>
  <c r="Q16"/>
  <c r="Q18" s="1"/>
  <c r="P16"/>
  <c r="P18" s="1"/>
  <c r="O16"/>
  <c r="O18" s="1"/>
  <c r="N16"/>
  <c r="N18" s="1"/>
  <c r="M16"/>
  <c r="M18" s="1"/>
  <c r="L16"/>
  <c r="L18" s="1"/>
  <c r="K16"/>
  <c r="K18" s="1"/>
  <c r="J16"/>
  <c r="J18" s="1"/>
  <c r="I16"/>
  <c r="I18" s="1"/>
  <c r="H16"/>
  <c r="H18" s="1"/>
  <c r="G16"/>
  <c r="G18" s="1"/>
  <c r="H10"/>
  <c r="G10"/>
  <c r="L68" i="102"/>
  <c r="H68"/>
  <c r="G68"/>
  <c r="L33"/>
  <c r="H33"/>
  <c r="G33"/>
  <c r="F33" i="101"/>
  <c r="G32"/>
  <c r="H32" s="1"/>
  <c r="H33" s="1"/>
  <c r="K9" i="109" s="1"/>
  <c r="G81" i="102" l="1"/>
  <c r="G104" s="1"/>
  <c r="J11" i="105"/>
  <c r="K11"/>
  <c r="J13" i="93"/>
  <c r="AF9" i="124"/>
  <c r="E62" i="116"/>
  <c r="AE43" i="124"/>
  <c r="AF39" s="1"/>
  <c r="AC35"/>
  <c r="E63" i="116"/>
  <c r="E22" i="121"/>
  <c r="F22" s="1"/>
  <c r="I20" i="109"/>
  <c r="I11" i="105"/>
  <c r="U16" i="120"/>
  <c r="U17" s="1"/>
  <c r="O30" i="118"/>
  <c r="G36" i="116"/>
  <c r="O36"/>
  <c r="S36"/>
  <c r="AA36"/>
  <c r="AE36"/>
  <c r="AM36"/>
  <c r="M36"/>
  <c r="U36"/>
  <c r="Y36"/>
  <c r="AC36"/>
  <c r="AG36"/>
  <c r="AO36"/>
  <c r="G48"/>
  <c r="G53" s="1"/>
  <c r="J36"/>
  <c r="N36"/>
  <c r="R36"/>
  <c r="V36"/>
  <c r="Z36"/>
  <c r="AD36"/>
  <c r="AH36"/>
  <c r="AL36"/>
  <c r="AP36"/>
  <c r="H48"/>
  <c r="H53" s="1"/>
  <c r="K36"/>
  <c r="W36"/>
  <c r="AI36"/>
  <c r="I36"/>
  <c r="Q36"/>
  <c r="AK36"/>
  <c r="K10" i="119"/>
  <c r="K12" s="1"/>
  <c r="S16" i="120"/>
  <c r="H36" i="116"/>
  <c r="L36"/>
  <c r="P36"/>
  <c r="T36"/>
  <c r="X36"/>
  <c r="AB36"/>
  <c r="AF36"/>
  <c r="AJ36"/>
  <c r="AN36"/>
  <c r="I10"/>
  <c r="G11"/>
  <c r="E10" i="119"/>
  <c r="L10" s="1"/>
  <c r="E12"/>
  <c r="L12" s="1"/>
  <c r="J10" i="116"/>
  <c r="H11"/>
  <c r="I14" i="102"/>
  <c r="G33" i="101"/>
  <c r="K17" i="109" l="1"/>
  <c r="K20" s="1"/>
  <c r="J17"/>
  <c r="J20" s="1"/>
  <c r="G39" i="116"/>
  <c r="G60" s="1"/>
  <c r="AD10" i="124"/>
  <c r="AE37" s="1"/>
  <c r="AF48"/>
  <c r="AG9"/>
  <c r="AF43"/>
  <c r="AG39" s="1"/>
  <c r="J15" i="127"/>
  <c r="J18" s="1"/>
  <c r="J12" i="105"/>
  <c r="N14" i="102"/>
  <c r="N18"/>
  <c r="I12" i="105"/>
  <c r="F19" i="117"/>
  <c r="E12" i="104" s="1"/>
  <c r="F12" s="1"/>
  <c r="F20" i="117"/>
  <c r="G19" i="58" s="1"/>
  <c r="F18" i="117"/>
  <c r="F21" i="58"/>
  <c r="D16" i="121" s="1"/>
  <c r="G63" i="116"/>
  <c r="N12" i="119"/>
  <c r="J48" i="116"/>
  <c r="J53" s="1"/>
  <c r="L10"/>
  <c r="I48"/>
  <c r="I11"/>
  <c r="I39" s="1"/>
  <c r="I60" s="1"/>
  <c r="K10"/>
  <c r="N10" i="119"/>
  <c r="H39" i="116"/>
  <c r="H60" s="1"/>
  <c r="G62" s="1"/>
  <c r="N27" i="102"/>
  <c r="I26"/>
  <c r="K26" s="1"/>
  <c r="M26" s="1"/>
  <c r="I27"/>
  <c r="K27" s="1"/>
  <c r="M27" s="1"/>
  <c r="F49"/>
  <c r="N23"/>
  <c r="I23"/>
  <c r="K23" s="1"/>
  <c r="I28"/>
  <c r="K28" s="1"/>
  <c r="M28" s="1"/>
  <c r="I18"/>
  <c r="K18" s="1"/>
  <c r="M18" s="1"/>
  <c r="K14"/>
  <c r="M14" s="1"/>
  <c r="E10" i="104" l="1"/>
  <c r="F10" s="1"/>
  <c r="E11"/>
  <c r="F11" s="1"/>
  <c r="AD35" i="124"/>
  <c r="AE10" s="1"/>
  <c r="AE35" s="1"/>
  <c r="AG43"/>
  <c r="AH39" s="1"/>
  <c r="AH9"/>
  <c r="AG44"/>
  <c r="AG48" s="1"/>
  <c r="AH44" s="1"/>
  <c r="K18" i="127"/>
  <c r="K13" i="93"/>
  <c r="K12" i="105"/>
  <c r="M23" i="102"/>
  <c r="J58" s="1"/>
  <c r="J14" i="105"/>
  <c r="J21"/>
  <c r="J22" s="1"/>
  <c r="L15" i="58" s="1"/>
  <c r="AF37" i="124"/>
  <c r="N30" i="102"/>
  <c r="J53"/>
  <c r="I21" i="105"/>
  <c r="I22" s="1"/>
  <c r="K15" i="58" s="1"/>
  <c r="I14" i="105"/>
  <c r="K20" i="69"/>
  <c r="K23" s="1"/>
  <c r="L13" i="66" s="1"/>
  <c r="K10" i="105"/>
  <c r="K20" s="1"/>
  <c r="L12" i="125"/>
  <c r="K14"/>
  <c r="G19" i="117"/>
  <c r="G18"/>
  <c r="G20"/>
  <c r="H19" i="58" s="1"/>
  <c r="G21"/>
  <c r="E16" i="121" s="1"/>
  <c r="N14" i="119"/>
  <c r="J11" i="116"/>
  <c r="J39" s="1"/>
  <c r="J60" s="1"/>
  <c r="I62" s="1"/>
  <c r="K48"/>
  <c r="K11"/>
  <c r="K39" s="1"/>
  <c r="K60" s="1"/>
  <c r="M10"/>
  <c r="L48"/>
  <c r="L53" s="1"/>
  <c r="N10"/>
  <c r="I63"/>
  <c r="I53"/>
  <c r="N26" i="102"/>
  <c r="J49"/>
  <c r="N49" s="1"/>
  <c r="I22"/>
  <c r="N22"/>
  <c r="I49"/>
  <c r="F85" s="1"/>
  <c r="I32"/>
  <c r="N12"/>
  <c r="I12"/>
  <c r="N15"/>
  <c r="I15"/>
  <c r="K15" s="1"/>
  <c r="N24"/>
  <c r="I24"/>
  <c r="F53"/>
  <c r="F58"/>
  <c r="I13"/>
  <c r="K13" s="1"/>
  <c r="N13"/>
  <c r="F33"/>
  <c r="I30"/>
  <c r="K30" s="1"/>
  <c r="M30" s="1"/>
  <c r="F62"/>
  <c r="J62"/>
  <c r="N11"/>
  <c r="I11"/>
  <c r="K11" s="1"/>
  <c r="N29"/>
  <c r="I29"/>
  <c r="K29" s="1"/>
  <c r="I16"/>
  <c r="K16" s="1"/>
  <c r="N16"/>
  <c r="I25"/>
  <c r="K25" s="1"/>
  <c r="N25"/>
  <c r="N20"/>
  <c r="I20"/>
  <c r="N19"/>
  <c r="I19"/>
  <c r="F63"/>
  <c r="I10"/>
  <c r="K10" s="1"/>
  <c r="M10" s="1"/>
  <c r="N31"/>
  <c r="I31"/>
  <c r="K31" s="1"/>
  <c r="F61"/>
  <c r="E17" i="104" l="1"/>
  <c r="K12" i="102"/>
  <c r="M12" s="1"/>
  <c r="J47" s="1"/>
  <c r="K16" i="125"/>
  <c r="L16" s="1"/>
  <c r="M16" s="1"/>
  <c r="N16" s="1"/>
  <c r="O16" s="1"/>
  <c r="O23" i="102"/>
  <c r="K14" i="105"/>
  <c r="AH43" i="124"/>
  <c r="AI39" s="1"/>
  <c r="J20" i="125"/>
  <c r="J27" s="1"/>
  <c r="J29" s="1"/>
  <c r="AF10" i="124"/>
  <c r="AI9"/>
  <c r="AH48"/>
  <c r="F17" i="104"/>
  <c r="K21" i="105"/>
  <c r="K22" s="1"/>
  <c r="M15" i="58" s="1"/>
  <c r="L13" i="125"/>
  <c r="M12" s="1"/>
  <c r="M13" s="1"/>
  <c r="N12" s="1"/>
  <c r="M25" i="102"/>
  <c r="J60" s="1"/>
  <c r="M31"/>
  <c r="J66" s="1"/>
  <c r="M16"/>
  <c r="J51" s="1"/>
  <c r="M13"/>
  <c r="J48" s="1"/>
  <c r="M15"/>
  <c r="O15" s="1"/>
  <c r="M29"/>
  <c r="J64" s="1"/>
  <c r="M11"/>
  <c r="J46" s="1"/>
  <c r="I85"/>
  <c r="K85" s="1"/>
  <c r="J65"/>
  <c r="O18"/>
  <c r="H21" i="58"/>
  <c r="F16" i="121" s="1"/>
  <c r="G16" s="1"/>
  <c r="I16" s="1"/>
  <c r="K16" s="1"/>
  <c r="L11" i="116"/>
  <c r="L39" s="1"/>
  <c r="L60" s="1"/>
  <c r="K62" s="1"/>
  <c r="K63"/>
  <c r="K53"/>
  <c r="N48"/>
  <c r="N53" s="1"/>
  <c r="P10"/>
  <c r="M48"/>
  <c r="M11"/>
  <c r="M39" s="1"/>
  <c r="M60" s="1"/>
  <c r="O10"/>
  <c r="O27" i="102"/>
  <c r="O14"/>
  <c r="I63"/>
  <c r="F55"/>
  <c r="F59"/>
  <c r="F57"/>
  <c r="F54"/>
  <c r="F65"/>
  <c r="N17"/>
  <c r="I17"/>
  <c r="K17" s="1"/>
  <c r="I58"/>
  <c r="N58"/>
  <c r="F47"/>
  <c r="F66"/>
  <c r="F45"/>
  <c r="F64"/>
  <c r="N21"/>
  <c r="I21"/>
  <c r="K21" s="1"/>
  <c r="F46"/>
  <c r="N62"/>
  <c r="I62"/>
  <c r="F48"/>
  <c r="N53"/>
  <c r="I53"/>
  <c r="F89" s="1"/>
  <c r="F67"/>
  <c r="K22"/>
  <c r="K20"/>
  <c r="K24"/>
  <c r="K19"/>
  <c r="K49"/>
  <c r="M49" s="1"/>
  <c r="F60"/>
  <c r="F50"/>
  <c r="F51"/>
  <c r="N28"/>
  <c r="I61"/>
  <c r="F97" s="1"/>
  <c r="M16" i="58"/>
  <c r="F11"/>
  <c r="D9" i="121" s="1"/>
  <c r="K17" i="125" l="1"/>
  <c r="O16" i="102"/>
  <c r="O13"/>
  <c r="I33"/>
  <c r="I34" s="1"/>
  <c r="O25"/>
  <c r="J21" i="125"/>
  <c r="E12" i="127" s="1"/>
  <c r="AI43" i="124"/>
  <c r="AJ39" s="1"/>
  <c r="O12" i="102"/>
  <c r="O31"/>
  <c r="N11" i="116"/>
  <c r="N39" s="1"/>
  <c r="N60" s="1"/>
  <c r="AI44" i="124"/>
  <c r="AI48" s="1"/>
  <c r="AJ44" s="1"/>
  <c r="AJ9"/>
  <c r="AF35"/>
  <c r="AG37"/>
  <c r="L14" i="125"/>
  <c r="L17" s="1"/>
  <c r="J50" i="102"/>
  <c r="O11"/>
  <c r="O29"/>
  <c r="M17"/>
  <c r="J52" s="1"/>
  <c r="I97"/>
  <c r="K97" s="1"/>
  <c r="O49"/>
  <c r="J85"/>
  <c r="N85" s="1"/>
  <c r="M22"/>
  <c r="J57" s="1"/>
  <c r="N57" s="1"/>
  <c r="K58"/>
  <c r="M58" s="1"/>
  <c r="J94" s="1"/>
  <c r="F94"/>
  <c r="K63"/>
  <c r="F99"/>
  <c r="M19"/>
  <c r="J54" s="1"/>
  <c r="N54" s="1"/>
  <c r="M20"/>
  <c r="O20" s="1"/>
  <c r="M24"/>
  <c r="J59" s="1"/>
  <c r="N59" s="1"/>
  <c r="I89"/>
  <c r="K62"/>
  <c r="M62" s="1"/>
  <c r="J98" s="1"/>
  <c r="F98"/>
  <c r="M21"/>
  <c r="J56" s="1"/>
  <c r="O30"/>
  <c r="N13" i="125"/>
  <c r="O12" s="1"/>
  <c r="O13" s="1"/>
  <c r="O14" s="1"/>
  <c r="O17" s="1"/>
  <c r="M14"/>
  <c r="M17" s="1"/>
  <c r="O48" i="116"/>
  <c r="O53" s="1"/>
  <c r="O11"/>
  <c r="O39" s="1"/>
  <c r="O60" s="1"/>
  <c r="Q10"/>
  <c r="P48"/>
  <c r="P53" s="1"/>
  <c r="P11"/>
  <c r="P39" s="1"/>
  <c r="P60" s="1"/>
  <c r="R10"/>
  <c r="M63"/>
  <c r="M53"/>
  <c r="M62"/>
  <c r="J61" i="102"/>
  <c r="N61" s="1"/>
  <c r="O26"/>
  <c r="N65"/>
  <c r="I65"/>
  <c r="F101" s="1"/>
  <c r="I55"/>
  <c r="F91" s="1"/>
  <c r="I67"/>
  <c r="F103" s="1"/>
  <c r="N48"/>
  <c r="I48"/>
  <c r="N10"/>
  <c r="J63"/>
  <c r="O28"/>
  <c r="N50"/>
  <c r="I50"/>
  <c r="F86" s="1"/>
  <c r="I46"/>
  <c r="F82" s="1"/>
  <c r="N46"/>
  <c r="F52"/>
  <c r="J33"/>
  <c r="I57"/>
  <c r="F93" s="1"/>
  <c r="K61"/>
  <c r="K53"/>
  <c r="M53" s="1"/>
  <c r="J89" s="1"/>
  <c r="N89" s="1"/>
  <c r="K32"/>
  <c r="O19"/>
  <c r="N51"/>
  <c r="I51"/>
  <c r="N60"/>
  <c r="I60"/>
  <c r="I45"/>
  <c r="N47"/>
  <c r="I47"/>
  <c r="F83" s="1"/>
  <c r="F56"/>
  <c r="N64"/>
  <c r="I64"/>
  <c r="N66"/>
  <c r="I66"/>
  <c r="I54"/>
  <c r="I59"/>
  <c r="F95" s="1"/>
  <c r="H16" i="58"/>
  <c r="F14" i="121" s="1"/>
  <c r="G14" s="1"/>
  <c r="J14" s="1"/>
  <c r="G16" i="58"/>
  <c r="E14" i="121" s="1"/>
  <c r="O21" i="102" l="1"/>
  <c r="O17"/>
  <c r="J55"/>
  <c r="N55" s="1"/>
  <c r="K18" i="125"/>
  <c r="K19" s="1"/>
  <c r="O58" i="102"/>
  <c r="M85"/>
  <c r="O85" s="1"/>
  <c r="AJ48" i="124"/>
  <c r="AK44" s="1"/>
  <c r="AK48" s="1"/>
  <c r="AL44" s="1"/>
  <c r="AK9"/>
  <c r="AJ43"/>
  <c r="AK39" s="1"/>
  <c r="AG10"/>
  <c r="O24" i="102"/>
  <c r="O62"/>
  <c r="K33"/>
  <c r="K34" s="1"/>
  <c r="K15" i="125" s="1"/>
  <c r="M32" i="102"/>
  <c r="I91"/>
  <c r="K91" s="1"/>
  <c r="I99"/>
  <c r="K99" s="1"/>
  <c r="K64"/>
  <c r="M64" s="1"/>
  <c r="J100" s="1"/>
  <c r="F100"/>
  <c r="I83"/>
  <c r="K83" s="1"/>
  <c r="I93"/>
  <c r="K93" s="1"/>
  <c r="I103"/>
  <c r="O22"/>
  <c r="I86"/>
  <c r="K54"/>
  <c r="M54" s="1"/>
  <c r="J90" s="1"/>
  <c r="F90"/>
  <c r="K60"/>
  <c r="M60" s="1"/>
  <c r="J96" s="1"/>
  <c r="F96"/>
  <c r="I82"/>
  <c r="K82" s="1"/>
  <c r="I101"/>
  <c r="K101" s="1"/>
  <c r="I94"/>
  <c r="N94"/>
  <c r="K89"/>
  <c r="M89" s="1"/>
  <c r="O89" s="1"/>
  <c r="I95"/>
  <c r="K95" s="1"/>
  <c r="K51"/>
  <c r="M51" s="1"/>
  <c r="J87" s="1"/>
  <c r="F87"/>
  <c r="I98"/>
  <c r="K98" s="1"/>
  <c r="M98" s="1"/>
  <c r="O98" s="1"/>
  <c r="N98"/>
  <c r="K66"/>
  <c r="M66" s="1"/>
  <c r="J102" s="1"/>
  <c r="F102"/>
  <c r="K45"/>
  <c r="F81"/>
  <c r="K48"/>
  <c r="M48" s="1"/>
  <c r="J84" s="1"/>
  <c r="F84"/>
  <c r="G12" i="127"/>
  <c r="D13"/>
  <c r="D17" s="1"/>
  <c r="D19" s="1"/>
  <c r="F12"/>
  <c r="F13" s="1"/>
  <c r="E13"/>
  <c r="N14" i="125"/>
  <c r="N17" s="1"/>
  <c r="K14" i="121"/>
  <c r="R48" i="116"/>
  <c r="R53" s="1"/>
  <c r="R11"/>
  <c r="R39" s="1"/>
  <c r="R60" s="1"/>
  <c r="T10"/>
  <c r="Q48"/>
  <c r="Q11"/>
  <c r="Q39" s="1"/>
  <c r="Q60" s="1"/>
  <c r="S10"/>
  <c r="M61" i="102"/>
  <c r="I52"/>
  <c r="F88" s="1"/>
  <c r="N52"/>
  <c r="N56"/>
  <c r="I56"/>
  <c r="F92" s="1"/>
  <c r="J45"/>
  <c r="O10"/>
  <c r="N32"/>
  <c r="N33" s="1"/>
  <c r="M63"/>
  <c r="J99" s="1"/>
  <c r="N63"/>
  <c r="F68"/>
  <c r="I68" s="1"/>
  <c r="I69" s="1"/>
  <c r="K57"/>
  <c r="M57" s="1"/>
  <c r="J93" s="1"/>
  <c r="N93" s="1"/>
  <c r="K46"/>
  <c r="M46" s="1"/>
  <c r="J82" s="1"/>
  <c r="N82" s="1"/>
  <c r="K50"/>
  <c r="M50" s="1"/>
  <c r="J86" s="1"/>
  <c r="K55"/>
  <c r="K59"/>
  <c r="M59" s="1"/>
  <c r="J95" s="1"/>
  <c r="K47"/>
  <c r="M47" s="1"/>
  <c r="J83" s="1"/>
  <c r="K65"/>
  <c r="M65" s="1"/>
  <c r="J101" s="1"/>
  <c r="N101" s="1"/>
  <c r="O53"/>
  <c r="L11" i="58"/>
  <c r="B20"/>
  <c r="B21" s="1"/>
  <c r="M55" i="102" l="1"/>
  <c r="J91" s="1"/>
  <c r="K20" i="125"/>
  <c r="E16" i="127" s="1"/>
  <c r="E17" s="1"/>
  <c r="F17" s="1"/>
  <c r="O64" i="102"/>
  <c r="O66"/>
  <c r="M91"/>
  <c r="O91" s="1"/>
  <c r="AG35" i="124"/>
  <c r="AH37"/>
  <c r="AL9"/>
  <c r="AL48" s="1"/>
  <c r="AM44" s="1"/>
  <c r="AK43"/>
  <c r="AL39" s="1"/>
  <c r="D21" i="127"/>
  <c r="D23" s="1"/>
  <c r="D26"/>
  <c r="D27" s="1"/>
  <c r="M95" i="102"/>
  <c r="O95" s="1"/>
  <c r="M83"/>
  <c r="O83" s="1"/>
  <c r="O60"/>
  <c r="M99"/>
  <c r="O99" s="1"/>
  <c r="O51"/>
  <c r="M82"/>
  <c r="O82" s="1"/>
  <c r="O48"/>
  <c r="O54"/>
  <c r="M33"/>
  <c r="O61"/>
  <c r="J97"/>
  <c r="I84"/>
  <c r="K84" s="1"/>
  <c r="M84" s="1"/>
  <c r="O84" s="1"/>
  <c r="N84"/>
  <c r="I102"/>
  <c r="N102"/>
  <c r="I87"/>
  <c r="K87" s="1"/>
  <c r="M87" s="1"/>
  <c r="O87" s="1"/>
  <c r="N87"/>
  <c r="M93"/>
  <c r="O93" s="1"/>
  <c r="I92"/>
  <c r="K92" s="1"/>
  <c r="I90"/>
  <c r="K90" s="1"/>
  <c r="M90" s="1"/>
  <c r="O90" s="1"/>
  <c r="N90"/>
  <c r="M101"/>
  <c r="O101" s="1"/>
  <c r="N83"/>
  <c r="N99"/>
  <c r="I88"/>
  <c r="K88" s="1"/>
  <c r="I81"/>
  <c r="F104"/>
  <c r="I104" s="1"/>
  <c r="I105" s="1"/>
  <c r="K94"/>
  <c r="M94" s="1"/>
  <c r="O94" s="1"/>
  <c r="K86"/>
  <c r="M86" s="1"/>
  <c r="O86" s="1"/>
  <c r="N95"/>
  <c r="I96"/>
  <c r="K96" s="1"/>
  <c r="M96" s="1"/>
  <c r="O96" s="1"/>
  <c r="N96"/>
  <c r="I100"/>
  <c r="K100" s="1"/>
  <c r="M100" s="1"/>
  <c r="N100"/>
  <c r="N86"/>
  <c r="N91"/>
  <c r="J12" i="127"/>
  <c r="J13" s="1"/>
  <c r="J17" s="1"/>
  <c r="J19" s="1"/>
  <c r="G13"/>
  <c r="G17" s="1"/>
  <c r="G19" s="1"/>
  <c r="Q62" i="116"/>
  <c r="S48"/>
  <c r="S11"/>
  <c r="S39" s="1"/>
  <c r="S60" s="1"/>
  <c r="U10"/>
  <c r="T48"/>
  <c r="T53" s="1"/>
  <c r="T11"/>
  <c r="T39" s="1"/>
  <c r="T60" s="1"/>
  <c r="V10"/>
  <c r="Q63"/>
  <c r="Q53"/>
  <c r="O47" i="102"/>
  <c r="M45"/>
  <c r="J81" s="1"/>
  <c r="N81" s="1"/>
  <c r="N45"/>
  <c r="O65"/>
  <c r="O46"/>
  <c r="O63"/>
  <c r="J67"/>
  <c r="O32"/>
  <c r="O33" s="1"/>
  <c r="O50"/>
  <c r="O57"/>
  <c r="K52"/>
  <c r="M52" s="1"/>
  <c r="J88" s="1"/>
  <c r="O59"/>
  <c r="O55"/>
  <c r="K56"/>
  <c r="M56" s="1"/>
  <c r="J92" s="1"/>
  <c r="K21" i="125" l="1"/>
  <c r="I12" i="127" s="1"/>
  <c r="I13" s="1"/>
  <c r="AL43" i="124"/>
  <c r="AM39" s="1"/>
  <c r="AH10"/>
  <c r="AM9"/>
  <c r="E19" i="127"/>
  <c r="F19" s="1"/>
  <c r="F26" s="1"/>
  <c r="F27" s="1"/>
  <c r="G12" i="58"/>
  <c r="E10" i="121" s="1"/>
  <c r="F16" i="127"/>
  <c r="H12" i="58" s="1"/>
  <c r="F10" i="121" s="1"/>
  <c r="G10" s="1"/>
  <c r="J10" s="1"/>
  <c r="K10" s="1"/>
  <c r="D28" i="127"/>
  <c r="F13" i="58" s="1"/>
  <c r="F17" s="1"/>
  <c r="J21" i="127"/>
  <c r="J23" s="1"/>
  <c r="J26"/>
  <c r="J27" s="1"/>
  <c r="G26"/>
  <c r="G27" s="1"/>
  <c r="G21"/>
  <c r="G23" s="1"/>
  <c r="M92" i="102"/>
  <c r="O92" s="1"/>
  <c r="M88"/>
  <c r="O88" s="1"/>
  <c r="N88"/>
  <c r="N92"/>
  <c r="K102"/>
  <c r="M102" s="1"/>
  <c r="O102" s="1"/>
  <c r="M97"/>
  <c r="O97" s="1"/>
  <c r="N97"/>
  <c r="K81"/>
  <c r="M81" s="1"/>
  <c r="O81" s="1"/>
  <c r="O100"/>
  <c r="S53" i="116"/>
  <c r="S63"/>
  <c r="V48"/>
  <c r="V53" s="1"/>
  <c r="V11"/>
  <c r="V39" s="1"/>
  <c r="V60" s="1"/>
  <c r="X10"/>
  <c r="U48"/>
  <c r="U11"/>
  <c r="U39" s="1"/>
  <c r="U60" s="1"/>
  <c r="W10"/>
  <c r="S62"/>
  <c r="N67" i="102"/>
  <c r="N68" s="1"/>
  <c r="O56"/>
  <c r="O45"/>
  <c r="O52"/>
  <c r="J68"/>
  <c r="K67"/>
  <c r="M67" s="1"/>
  <c r="J103" s="1"/>
  <c r="N103" s="1"/>
  <c r="L18" i="125" l="1"/>
  <c r="L19" s="1"/>
  <c r="AN9" i="124"/>
  <c r="AO9" s="1"/>
  <c r="AM48"/>
  <c r="AN44" s="1"/>
  <c r="AI37"/>
  <c r="AH35"/>
  <c r="AM43"/>
  <c r="AN39" s="1"/>
  <c r="E21" i="127"/>
  <c r="E23" s="1"/>
  <c r="E26"/>
  <c r="E27" s="1"/>
  <c r="D11" i="121"/>
  <c r="J28" i="127"/>
  <c r="L13" i="58" s="1"/>
  <c r="G28" i="127"/>
  <c r="I13" i="58" s="1"/>
  <c r="I17" s="1"/>
  <c r="F26"/>
  <c r="D15" i="121"/>
  <c r="J104" i="102"/>
  <c r="N104"/>
  <c r="K103"/>
  <c r="M103" s="1"/>
  <c r="O103" s="1"/>
  <c r="O104" s="1"/>
  <c r="U62" i="116"/>
  <c r="X48"/>
  <c r="X53" s="1"/>
  <c r="X11"/>
  <c r="X39" s="1"/>
  <c r="X60" s="1"/>
  <c r="Z10"/>
  <c r="U63"/>
  <c r="U53"/>
  <c r="W48"/>
  <c r="W11"/>
  <c r="W39" s="1"/>
  <c r="W60" s="1"/>
  <c r="Y10"/>
  <c r="K68" i="102"/>
  <c r="K69" s="1"/>
  <c r="L15" i="125" s="1"/>
  <c r="O67" i="102"/>
  <c r="O68" s="1"/>
  <c r="M68"/>
  <c r="B11" i="105"/>
  <c r="B12" s="1"/>
  <c r="B13" s="1"/>
  <c r="B14" s="1"/>
  <c r="B16" s="1"/>
  <c r="B17" s="1"/>
  <c r="B18" s="1"/>
  <c r="B20" s="1"/>
  <c r="B11" i="104"/>
  <c r="B12" s="1"/>
  <c r="B13" s="1"/>
  <c r="B14" s="1"/>
  <c r="B15" s="1"/>
  <c r="B17" s="1"/>
  <c r="B18" s="1"/>
  <c r="B19" s="1"/>
  <c r="B20" s="1"/>
  <c r="F21" i="127" l="1"/>
  <c r="AP9" i="124"/>
  <c r="AI10"/>
  <c r="AN48"/>
  <c r="AN43"/>
  <c r="AO39" s="1"/>
  <c r="AO43" s="1"/>
  <c r="AP39" s="1"/>
  <c r="AP43" s="1"/>
  <c r="AQ39" s="1"/>
  <c r="E28" i="127"/>
  <c r="G13" i="58" s="1"/>
  <c r="F23" i="127"/>
  <c r="F28" s="1"/>
  <c r="H13" i="58" s="1"/>
  <c r="M104" i="102"/>
  <c r="K104"/>
  <c r="K105" s="1"/>
  <c r="M15" i="125" s="1"/>
  <c r="N15" s="1"/>
  <c r="O15" s="1"/>
  <c r="L20"/>
  <c r="I16" i="127" s="1"/>
  <c r="W63" i="116"/>
  <c r="W53"/>
  <c r="Z48"/>
  <c r="Z53" s="1"/>
  <c r="Z11"/>
  <c r="Z39" s="1"/>
  <c r="Z60" s="1"/>
  <c r="AB10"/>
  <c r="Y48"/>
  <c r="Y11"/>
  <c r="Y39" s="1"/>
  <c r="Y60" s="1"/>
  <c r="AA10"/>
  <c r="W62"/>
  <c r="B21" i="105"/>
  <c r="B22" s="1"/>
  <c r="B12" i="58"/>
  <c r="B13" s="1"/>
  <c r="B14" s="1"/>
  <c r="B15" s="1"/>
  <c r="B16" s="1"/>
  <c r="B17" s="1"/>
  <c r="AQ9" i="124" l="1"/>
  <c r="AR9" s="1"/>
  <c r="AC62"/>
  <c r="AO44"/>
  <c r="AO48" s="1"/>
  <c r="AP44" s="1"/>
  <c r="AP48" s="1"/>
  <c r="AQ44" s="1"/>
  <c r="AI35"/>
  <c r="AJ10" s="1"/>
  <c r="AJ37"/>
  <c r="E11" i="121"/>
  <c r="F11"/>
  <c r="G11" s="1"/>
  <c r="J11" s="1"/>
  <c r="K11" s="1"/>
  <c r="K12" i="58"/>
  <c r="I17" i="127"/>
  <c r="I19" s="1"/>
  <c r="L21" i="125"/>
  <c r="Y62" i="116"/>
  <c r="AB48"/>
  <c r="AB53" s="1"/>
  <c r="AB11"/>
  <c r="AB39" s="1"/>
  <c r="AB60" s="1"/>
  <c r="AD10"/>
  <c r="Y63"/>
  <c r="Y53"/>
  <c r="AA48"/>
  <c r="AA11"/>
  <c r="AA39" s="1"/>
  <c r="AA60" s="1"/>
  <c r="AC10"/>
  <c r="AQ48" i="124" l="1"/>
  <c r="AR44" s="1"/>
  <c r="AR48" s="1"/>
  <c r="AS44" s="1"/>
  <c r="AQ43"/>
  <c r="AR39" s="1"/>
  <c r="AR43" s="1"/>
  <c r="AS39" s="1"/>
  <c r="AS43" s="1"/>
  <c r="AT39" s="1"/>
  <c r="AT43" s="1"/>
  <c r="AS9"/>
  <c r="AJ35"/>
  <c r="AK10" s="1"/>
  <c r="AL37" s="1"/>
  <c r="AK37"/>
  <c r="J15" i="121"/>
  <c r="J18" s="1"/>
  <c r="J20" s="1"/>
  <c r="I21" i="127"/>
  <c r="I23" s="1"/>
  <c r="I26"/>
  <c r="I27" s="1"/>
  <c r="M18" i="125"/>
  <c r="M19" s="1"/>
  <c r="M20" s="1"/>
  <c r="K12" i="127"/>
  <c r="K13" s="1"/>
  <c r="AA53" i="116"/>
  <c r="AA63"/>
  <c r="AD48"/>
  <c r="AD53" s="1"/>
  <c r="AD11"/>
  <c r="AD39" s="1"/>
  <c r="AD60" s="1"/>
  <c r="AF10"/>
  <c r="AC48"/>
  <c r="AC11"/>
  <c r="AC39" s="1"/>
  <c r="AC60" s="1"/>
  <c r="AE10"/>
  <c r="AA62"/>
  <c r="B41" i="81"/>
  <c r="B42" s="1"/>
  <c r="B37"/>
  <c r="B38" s="1"/>
  <c r="B33"/>
  <c r="B34" s="1"/>
  <c r="B27"/>
  <c r="B28" s="1"/>
  <c r="B29" s="1"/>
  <c r="B30" s="1"/>
  <c r="B23"/>
  <c r="B24" s="1"/>
  <c r="B19"/>
  <c r="B20" s="1"/>
  <c r="B15"/>
  <c r="B16" s="1"/>
  <c r="B9" i="57"/>
  <c r="B10" s="1"/>
  <c r="B11" s="1"/>
  <c r="B12" s="1"/>
  <c r="AS48" i="124" l="1"/>
  <c r="AK35"/>
  <c r="AL10" s="1"/>
  <c r="I28" i="127"/>
  <c r="K13" i="58" s="1"/>
  <c r="M21" i="125"/>
  <c r="N18" s="1"/>
  <c r="N19" s="1"/>
  <c r="N20" s="1"/>
  <c r="N21" s="1"/>
  <c r="O18" s="1"/>
  <c r="O19" s="1"/>
  <c r="O20" s="1"/>
  <c r="O21" s="1"/>
  <c r="K16" i="127"/>
  <c r="M12" i="58" s="1"/>
  <c r="AC62" i="116"/>
  <c r="AF48"/>
  <c r="AF53" s="1"/>
  <c r="AF11"/>
  <c r="AF39" s="1"/>
  <c r="AF60" s="1"/>
  <c r="AH10"/>
  <c r="AC63"/>
  <c r="AC53"/>
  <c r="AE48"/>
  <c r="AE11"/>
  <c r="AE39" s="1"/>
  <c r="AE60" s="1"/>
  <c r="AG10"/>
  <c r="B13" i="57"/>
  <c r="B14" s="1"/>
  <c r="B15" s="1"/>
  <c r="B12" i="66"/>
  <c r="B13" s="1"/>
  <c r="B14" s="1"/>
  <c r="B28" i="67"/>
  <c r="B29" s="1"/>
  <c r="B30" s="1"/>
  <c r="B31" s="1"/>
  <c r="AT44" i="124" l="1"/>
  <c r="AT48" s="1"/>
  <c r="J15" i="117"/>
  <c r="AL35" i="124"/>
  <c r="AM10" s="1"/>
  <c r="AN37"/>
  <c r="AM37"/>
  <c r="K17" i="127"/>
  <c r="K19" s="1"/>
  <c r="K26" s="1"/>
  <c r="K27" s="1"/>
  <c r="AH48" i="116"/>
  <c r="AH53" s="1"/>
  <c r="AH11"/>
  <c r="AH39" s="1"/>
  <c r="AH60" s="1"/>
  <c r="AJ10"/>
  <c r="AE62"/>
  <c r="AE63"/>
  <c r="AE53"/>
  <c r="AG48"/>
  <c r="AG11"/>
  <c r="AG39" s="1"/>
  <c r="AG60" s="1"/>
  <c r="AI10"/>
  <c r="B16" i="57"/>
  <c r="B17" s="1"/>
  <c r="B18" s="1"/>
  <c r="J17" i="117" l="1"/>
  <c r="L15"/>
  <c r="L17" s="1"/>
  <c r="AM35" i="124"/>
  <c r="AN10" s="1"/>
  <c r="K21" i="127"/>
  <c r="K23" s="1"/>
  <c r="K28" s="1"/>
  <c r="M13" i="58" s="1"/>
  <c r="AI48" i="116"/>
  <c r="AI11"/>
  <c r="AI39" s="1"/>
  <c r="AI60" s="1"/>
  <c r="AK10"/>
  <c r="AG63"/>
  <c r="AG53"/>
  <c r="AJ48"/>
  <c r="AJ53" s="1"/>
  <c r="AJ11"/>
  <c r="AJ39" s="1"/>
  <c r="AJ60" s="1"/>
  <c r="AL10"/>
  <c r="AG62"/>
  <c r="B34" i="57"/>
  <c r="B35" s="1"/>
  <c r="AN35" i="124" l="1"/>
  <c r="AO37"/>
  <c r="AI62" i="116"/>
  <c r="AI53"/>
  <c r="AI63"/>
  <c r="AK48"/>
  <c r="AK53" s="1"/>
  <c r="AK11"/>
  <c r="AK39" s="1"/>
  <c r="AK60" s="1"/>
  <c r="AM10"/>
  <c r="AL48"/>
  <c r="AL53" s="1"/>
  <c r="AL11"/>
  <c r="AL39" s="1"/>
  <c r="AL60" s="1"/>
  <c r="AN10"/>
  <c r="B36" i="57"/>
  <c r="B37" s="1"/>
  <c r="B38" s="1"/>
  <c r="B39" s="1"/>
  <c r="B40" s="1"/>
  <c r="B41" s="1"/>
  <c r="B42" s="1"/>
  <c r="AC63" i="124" l="1"/>
  <c r="AO10"/>
  <c r="AM48" i="116"/>
  <c r="AM11"/>
  <c r="AM39" s="1"/>
  <c r="AM60" s="1"/>
  <c r="AO10"/>
  <c r="AQ10" s="1"/>
  <c r="AN48"/>
  <c r="AN53" s="1"/>
  <c r="AN11"/>
  <c r="AN39" s="1"/>
  <c r="AN60" s="1"/>
  <c r="AP10"/>
  <c r="AR10" s="1"/>
  <c r="AO35" i="124" l="1"/>
  <c r="AP10" s="1"/>
  <c r="AP37"/>
  <c r="AQ37"/>
  <c r="AS10" i="116"/>
  <c r="AQ48"/>
  <c r="AR48"/>
  <c r="AR53" s="1"/>
  <c r="AT10"/>
  <c r="AM63"/>
  <c r="AM53"/>
  <c r="AP48"/>
  <c r="AP53" s="1"/>
  <c r="AP11"/>
  <c r="AP39" s="1"/>
  <c r="AP60" s="1"/>
  <c r="AO48"/>
  <c r="AO11"/>
  <c r="AO39" s="1"/>
  <c r="AO60" s="1"/>
  <c r="AM62"/>
  <c r="AP35" i="124" l="1"/>
  <c r="AQ10" s="1"/>
  <c r="AQ53" i="116"/>
  <c r="AQ63"/>
  <c r="AS48"/>
  <c r="AU10"/>
  <c r="AT48"/>
  <c r="AT53" s="1"/>
  <c r="AV10"/>
  <c r="AR11"/>
  <c r="AR39" s="1"/>
  <c r="AR60" s="1"/>
  <c r="AQ11"/>
  <c r="AQ39" s="1"/>
  <c r="AQ60" s="1"/>
  <c r="AO62"/>
  <c r="AO63"/>
  <c r="AO53"/>
  <c r="AQ35" i="124" l="1"/>
  <c r="AR10" s="1"/>
  <c r="AR35" s="1"/>
  <c r="AS10" s="1"/>
  <c r="AS35" s="1"/>
  <c r="AR37"/>
  <c r="AS11" i="116"/>
  <c r="AS39" s="1"/>
  <c r="AS60" s="1"/>
  <c r="AQ62"/>
  <c r="AT11"/>
  <c r="AT39" s="1"/>
  <c r="AT60" s="1"/>
  <c r="AS53"/>
  <c r="AS63"/>
  <c r="AX10"/>
  <c r="AV48"/>
  <c r="AV53" s="1"/>
  <c r="AU11"/>
  <c r="AU39" s="1"/>
  <c r="AU60" s="1"/>
  <c r="AU48"/>
  <c r="AW10"/>
  <c r="D18" i="121"/>
  <c r="D20" s="1"/>
  <c r="AT10" i="124" l="1"/>
  <c r="AT35" s="1"/>
  <c r="J16" i="117"/>
  <c r="AS37" i="124"/>
  <c r="AS62" i="116"/>
  <c r="AV11"/>
  <c r="AV39" s="1"/>
  <c r="AV60" s="1"/>
  <c r="AU62" s="1"/>
  <c r="AX48"/>
  <c r="AX53" s="1"/>
  <c r="AZ10"/>
  <c r="AU63"/>
  <c r="AU53"/>
  <c r="AW48"/>
  <c r="AW53" s="1"/>
  <c r="AY10"/>
  <c r="AW11"/>
  <c r="AW39" s="1"/>
  <c r="AW60" s="1"/>
  <c r="L16" i="117" l="1"/>
  <c r="J18"/>
  <c r="J20"/>
  <c r="K19" i="58" s="1"/>
  <c r="K21" s="1"/>
  <c r="AX11" i="116"/>
  <c r="AX39" s="1"/>
  <c r="AX60" s="1"/>
  <c r="BB10"/>
  <c r="AZ48"/>
  <c r="AZ53" s="1"/>
  <c r="BA10"/>
  <c r="AY11"/>
  <c r="AY39" s="1"/>
  <c r="AY60" s="1"/>
  <c r="AY48"/>
  <c r="I10" i="104" l="1"/>
  <c r="I11"/>
  <c r="I17" s="1"/>
  <c r="L20" i="117"/>
  <c r="M19" i="58" s="1"/>
  <c r="M21" s="1"/>
  <c r="L18" i="117"/>
  <c r="AZ11" i="116"/>
  <c r="AZ39" s="1"/>
  <c r="AZ60" s="1"/>
  <c r="AY62" s="1"/>
  <c r="BD10"/>
  <c r="BF10" s="1"/>
  <c r="BB48"/>
  <c r="BB53" s="1"/>
  <c r="AY53"/>
  <c r="AY63"/>
  <c r="BA48"/>
  <c r="BA53" s="1"/>
  <c r="BC10"/>
  <c r="BE10" s="1"/>
  <c r="BA11"/>
  <c r="BA39" s="1"/>
  <c r="BA60" s="1"/>
  <c r="L14" i="58"/>
  <c r="L17" s="1"/>
  <c r="K10" i="104" l="1"/>
  <c r="K11"/>
  <c r="K17" s="1"/>
  <c r="BG10" i="116"/>
  <c r="BE48"/>
  <c r="BE53" s="1"/>
  <c r="BB11"/>
  <c r="BB39" s="1"/>
  <c r="BB60" s="1"/>
  <c r="BH10"/>
  <c r="BF48"/>
  <c r="BD48"/>
  <c r="BD53" s="1"/>
  <c r="BC48"/>
  <c r="BC11"/>
  <c r="BC39" s="1"/>
  <c r="BC60" s="1"/>
  <c r="BE11" l="1"/>
  <c r="BE39" s="1"/>
  <c r="BE60" s="1"/>
  <c r="BI10"/>
  <c r="BG48"/>
  <c r="BG53" s="1"/>
  <c r="BD11"/>
  <c r="BD39" s="1"/>
  <c r="BD60" s="1"/>
  <c r="BF53"/>
  <c r="BE63"/>
  <c r="BJ10"/>
  <c r="BH48"/>
  <c r="BH53" s="1"/>
  <c r="BF11"/>
  <c r="BF39" s="1"/>
  <c r="BF60" s="1"/>
  <c r="BC53"/>
  <c r="BC63"/>
  <c r="BC62"/>
  <c r="BG11" l="1"/>
  <c r="BG39" s="1"/>
  <c r="BG60" s="1"/>
  <c r="BE62"/>
  <c r="BI48"/>
  <c r="BI53" s="1"/>
  <c r="BK10"/>
  <c r="BH11"/>
  <c r="BH39" s="1"/>
  <c r="BH60" s="1"/>
  <c r="BJ48"/>
  <c r="BL10"/>
  <c r="BM10" l="1"/>
  <c r="BK48"/>
  <c r="BK53" s="1"/>
  <c r="BK11"/>
  <c r="BK39" s="1"/>
  <c r="BK60" s="1"/>
  <c r="BI11"/>
  <c r="BI39" s="1"/>
  <c r="BI60" s="1"/>
  <c r="BJ11"/>
  <c r="BJ39" s="1"/>
  <c r="BJ60" s="1"/>
  <c r="BJ53"/>
  <c r="BI63"/>
  <c r="BL48"/>
  <c r="BN10"/>
  <c r="BM48" l="1"/>
  <c r="BM53" s="1"/>
  <c r="BO10"/>
  <c r="BM11"/>
  <c r="BM39" s="1"/>
  <c r="BM60" s="1"/>
  <c r="BI62"/>
  <c r="BL11"/>
  <c r="BL39" s="1"/>
  <c r="BL60" s="1"/>
  <c r="BK62" s="1"/>
  <c r="BP10"/>
  <c r="BN48"/>
  <c r="BL53"/>
  <c r="BK63"/>
  <c r="BQ10" l="1"/>
  <c r="BO48"/>
  <c r="BO53" s="1"/>
  <c r="BO11"/>
  <c r="BO39" s="1"/>
  <c r="BO60" s="1"/>
  <c r="BR10"/>
  <c r="BP48"/>
  <c r="BN53"/>
  <c r="BM63"/>
  <c r="BN11"/>
  <c r="BN39" s="1"/>
  <c r="BN60" s="1"/>
  <c r="BM62" s="1"/>
  <c r="BQ48" l="1"/>
  <c r="BQ53" s="1"/>
  <c r="BS10"/>
  <c r="BQ11"/>
  <c r="BQ39" s="1"/>
  <c r="BQ60" s="1"/>
  <c r="BR48"/>
  <c r="BT10"/>
  <c r="BP53"/>
  <c r="BO63"/>
  <c r="BP11"/>
  <c r="BP39" s="1"/>
  <c r="BP60" s="1"/>
  <c r="BO62" s="1"/>
  <c r="BU10" l="1"/>
  <c r="BS48"/>
  <c r="BS53" s="1"/>
  <c r="BS11"/>
  <c r="BS39" s="1"/>
  <c r="BS60" s="1"/>
  <c r="BR53"/>
  <c r="BQ63"/>
  <c r="BV10"/>
  <c r="BT48"/>
  <c r="BR11"/>
  <c r="BR39" s="1"/>
  <c r="BR60" s="1"/>
  <c r="BQ62" s="1"/>
  <c r="BU48" l="1"/>
  <c r="BU53" s="1"/>
  <c r="BU11"/>
  <c r="BU39" s="1"/>
  <c r="BU60" s="1"/>
  <c r="BW10"/>
  <c r="BT53"/>
  <c r="BS63"/>
  <c r="BV48"/>
  <c r="BX10"/>
  <c r="BV11"/>
  <c r="BV39" s="1"/>
  <c r="BV60" s="1"/>
  <c r="BU62" s="1"/>
  <c r="BT11"/>
  <c r="BT39" s="1"/>
  <c r="BT60" s="1"/>
  <c r="BS62" s="1"/>
  <c r="BW11" l="1"/>
  <c r="BW39" s="1"/>
  <c r="BW60" s="1"/>
  <c r="BW48"/>
  <c r="BW53" s="1"/>
  <c r="BV53"/>
  <c r="BU63"/>
  <c r="BX48"/>
  <c r="BX11"/>
  <c r="BX39" s="1"/>
  <c r="BX60" s="1"/>
  <c r="BW62" l="1"/>
  <c r="BX53"/>
  <c r="BW63"/>
  <c r="F35" i="68" l="1"/>
  <c r="F34"/>
  <c r="F23"/>
  <c r="F22"/>
  <c r="F21"/>
  <c r="F20"/>
  <c r="F15"/>
  <c r="F14"/>
  <c r="I14" s="1"/>
  <c r="K14" s="1"/>
  <c r="F26" l="1"/>
  <c r="F16"/>
  <c r="F13"/>
  <c r="I13" s="1"/>
  <c r="K13" s="1"/>
  <c r="F11"/>
  <c r="F12"/>
  <c r="F18"/>
  <c r="F10"/>
  <c r="F37"/>
  <c r="F36"/>
  <c r="K38" l="1"/>
  <c r="K40" s="1"/>
  <c r="L12" i="66" s="1"/>
  <c r="L14" s="1"/>
  <c r="I38" i="68"/>
  <c r="I40" s="1"/>
  <c r="J12" i="66" s="1"/>
  <c r="J14" s="1"/>
  <c r="E38" i="68"/>
  <c r="M11" i="58" l="1"/>
  <c r="K13" i="104"/>
  <c r="K11" i="58"/>
  <c r="I13" i="104"/>
  <c r="F38" i="68"/>
  <c r="E40"/>
  <c r="F40" l="1"/>
  <c r="F12" i="66"/>
  <c r="G12" l="1"/>
  <c r="F15" i="69" l="1"/>
  <c r="F11"/>
  <c r="F12" l="1"/>
  <c r="E18" l="1"/>
  <c r="F13" i="66" s="1"/>
  <c r="F10" i="69"/>
  <c r="F14" i="66" l="1"/>
  <c r="F18" i="69"/>
  <c r="G13" i="66" s="1"/>
  <c r="G14" s="1"/>
  <c r="H11" i="58" s="1"/>
  <c r="G11" l="1"/>
  <c r="E9" i="121" s="1"/>
  <c r="E13" i="104"/>
  <c r="F13" s="1"/>
  <c r="I18" i="69"/>
  <c r="K18"/>
  <c r="F9" i="121" l="1"/>
  <c r="G9" s="1"/>
  <c r="I9" s="1"/>
  <c r="K9" s="1"/>
  <c r="I20" i="58" l="1"/>
  <c r="I21" s="1"/>
  <c r="I26" s="1"/>
  <c r="H24" i="81"/>
  <c r="H29" s="1"/>
  <c r="L20" i="58"/>
  <c r="L21" s="1"/>
  <c r="L26" s="1"/>
  <c r="K24" i="81"/>
  <c r="K29" s="1"/>
  <c r="J20" i="58"/>
  <c r="J21" s="1"/>
  <c r="J26" s="1"/>
  <c r="I24" i="81"/>
  <c r="I29" s="1"/>
  <c r="G14" i="58"/>
  <c r="H14"/>
  <c r="K14"/>
  <c r="M14"/>
  <c r="G17"/>
  <c r="H17"/>
  <c r="K17"/>
  <c r="M17"/>
  <c r="G26"/>
  <c r="H26"/>
  <c r="K26"/>
  <c r="M26"/>
  <c r="E12" i="121"/>
  <c r="F12"/>
  <c r="G12"/>
  <c r="I12"/>
  <c r="K12"/>
  <c r="E15"/>
  <c r="F15"/>
  <c r="G15"/>
  <c r="I15"/>
  <c r="K15"/>
  <c r="E18"/>
  <c r="F18"/>
  <c r="G18"/>
  <c r="I18"/>
  <c r="K18"/>
  <c r="E20"/>
  <c r="F20"/>
  <c r="G20"/>
  <c r="I20"/>
  <c r="K20"/>
  <c r="E24"/>
  <c r="F24"/>
  <c r="E25"/>
  <c r="F25"/>
  <c r="K28"/>
  <c r="E15" i="104"/>
  <c r="F15"/>
  <c r="I15"/>
  <c r="K15"/>
  <c r="E18"/>
  <c r="F18"/>
  <c r="I18"/>
  <c r="K18"/>
  <c r="E20"/>
  <c r="F20"/>
  <c r="I20"/>
  <c r="K20"/>
</calcChain>
</file>

<file path=xl/sharedStrings.xml><?xml version="1.0" encoding="utf-8"?>
<sst xmlns="http://schemas.openxmlformats.org/spreadsheetml/2006/main" count="2025" uniqueCount="762">
  <si>
    <t>Equity</t>
  </si>
  <si>
    <t>Reference</t>
  </si>
  <si>
    <t>S.No.</t>
  </si>
  <si>
    <t>Actual</t>
  </si>
  <si>
    <t>(Rs. Crore)</t>
  </si>
  <si>
    <t>Estimated</t>
  </si>
  <si>
    <t>Form 1</t>
  </si>
  <si>
    <t>Title</t>
  </si>
  <si>
    <t>Projected</t>
  </si>
  <si>
    <t>Approved</t>
  </si>
  <si>
    <t>Remarks</t>
  </si>
  <si>
    <t>Audited</t>
  </si>
  <si>
    <t>Opening Balance of Loan</t>
  </si>
  <si>
    <t>Loan Repayment during the year</t>
  </si>
  <si>
    <t>Closing Balance of Loan</t>
  </si>
  <si>
    <t>Applicable Interest Rate (%)</t>
  </si>
  <si>
    <t>Particulars</t>
  </si>
  <si>
    <t>Equity portion of capitalisation during the year</t>
  </si>
  <si>
    <t>Reduction in Equity Capital on account of retirement / replacement of assets</t>
  </si>
  <si>
    <t>Regulatory Equity at the end of the year</t>
  </si>
  <si>
    <t>Form 3</t>
  </si>
  <si>
    <t>Form 4</t>
  </si>
  <si>
    <t>Form 2.1</t>
  </si>
  <si>
    <t>Form 2.2</t>
  </si>
  <si>
    <t>Planned &amp; Forced Outages</t>
  </si>
  <si>
    <t>Form 3.1</t>
  </si>
  <si>
    <t>Form 3.2</t>
  </si>
  <si>
    <t>Form 5</t>
  </si>
  <si>
    <t>Form 6</t>
  </si>
  <si>
    <t>Form 7</t>
  </si>
  <si>
    <t>Form 8</t>
  </si>
  <si>
    <t>Form 9</t>
  </si>
  <si>
    <t>Form 10</t>
  </si>
  <si>
    <t>Form 11</t>
  </si>
  <si>
    <t>Operation &amp; Maintenance Expenses</t>
  </si>
  <si>
    <t>Interest on Working Capital</t>
  </si>
  <si>
    <t>Less: Non-Tariff Income</t>
  </si>
  <si>
    <t>Aggregate Revenue Requirement</t>
  </si>
  <si>
    <t>Units</t>
  </si>
  <si>
    <t>MW</t>
  </si>
  <si>
    <t>Target Availability for full recovery of AFC</t>
  </si>
  <si>
    <t>%</t>
  </si>
  <si>
    <t>Target PLF for Incentive</t>
  </si>
  <si>
    <t>Scheduled Generation</t>
  </si>
  <si>
    <t>MU</t>
  </si>
  <si>
    <t>Normative Auxiliary Energy Consumption</t>
  </si>
  <si>
    <t>Net Generation</t>
  </si>
  <si>
    <t>Normative Gross Station Heat Rate</t>
  </si>
  <si>
    <t>kcal/kWh</t>
  </si>
  <si>
    <t>Normative Secondary Fuel Oil Consumption</t>
  </si>
  <si>
    <t>ml/kWh</t>
  </si>
  <si>
    <t>Normative Transit Loss</t>
  </si>
  <si>
    <t>Transit Loss</t>
  </si>
  <si>
    <t>Receivables</t>
  </si>
  <si>
    <t>Total Working Capital requirement</t>
  </si>
  <si>
    <t>Gross Generation</t>
  </si>
  <si>
    <t>A.</t>
  </si>
  <si>
    <t>Planned Outages</t>
  </si>
  <si>
    <t>No of days of outage</t>
  </si>
  <si>
    <t>Period of Outage</t>
  </si>
  <si>
    <t>Reasons for Outage</t>
  </si>
  <si>
    <t>B.</t>
  </si>
  <si>
    <t>Forced Outages</t>
  </si>
  <si>
    <t xml:space="preserve">Reasons for Outage </t>
  </si>
  <si>
    <t>A</t>
  </si>
  <si>
    <t>A. For Existing Generating Stations</t>
  </si>
  <si>
    <t xml:space="preserve">Employee Expenses </t>
  </si>
  <si>
    <t>Total O&amp;M Expenses</t>
  </si>
  <si>
    <t>B</t>
  </si>
  <si>
    <t>C</t>
  </si>
  <si>
    <t>Basic Salary</t>
  </si>
  <si>
    <t>Dearness Allowance (DA)</t>
  </si>
  <si>
    <t>House Rent Allowance</t>
  </si>
  <si>
    <t>Conveyance Allowance</t>
  </si>
  <si>
    <t>Leave Travel Allowance</t>
  </si>
  <si>
    <t>Earned Leave Encashment</t>
  </si>
  <si>
    <t>Other Allowances</t>
  </si>
  <si>
    <t>Medical Reimbursement</t>
  </si>
  <si>
    <t>Overtime Payment</t>
  </si>
  <si>
    <t>Bonus/Ex-Gratia Payments</t>
  </si>
  <si>
    <t xml:space="preserve">Interim Relief / Wage Revision </t>
  </si>
  <si>
    <t>Staff welfare expenses</t>
  </si>
  <si>
    <t>VRS Expenses/Retrenchment Compensation</t>
  </si>
  <si>
    <t>Commission to Directors</t>
  </si>
  <si>
    <t>Training Expenses</t>
  </si>
  <si>
    <t>Payment under Workmen's Compensation Act</t>
  </si>
  <si>
    <t>Net Employee Costs</t>
  </si>
  <si>
    <t>Terminal Benefits</t>
  </si>
  <si>
    <t>Provident Fund Contribution</t>
  </si>
  <si>
    <t>Provision for PF Fund</t>
  </si>
  <si>
    <t>Pension Payments</t>
  </si>
  <si>
    <t>Gratuity Payment</t>
  </si>
  <si>
    <t>Others</t>
  </si>
  <si>
    <t xml:space="preserve">Gross Employee Expenses </t>
  </si>
  <si>
    <t xml:space="preserve">Net Employee Expenses </t>
  </si>
  <si>
    <t>Rent Rates &amp; Taxes</t>
  </si>
  <si>
    <t>Insurance</t>
  </si>
  <si>
    <t>Telephone &amp; Postage, etc.</t>
  </si>
  <si>
    <t>Legal charges &amp; Audit fee</t>
  </si>
  <si>
    <t>Professional, Consultancy, Technical fee</t>
  </si>
  <si>
    <t>Conveyance &amp; Travel</t>
  </si>
  <si>
    <t>Electricity charges</t>
  </si>
  <si>
    <t>Water charges</t>
  </si>
  <si>
    <t>Security arrangements</t>
  </si>
  <si>
    <t>Fees &amp; subscription</t>
  </si>
  <si>
    <t>Books &amp; periodicals</t>
  </si>
  <si>
    <t>Computer Stationery</t>
  </si>
  <si>
    <t>Printing &amp; Stationery</t>
  </si>
  <si>
    <t xml:space="preserve">Advertisements </t>
  </si>
  <si>
    <t>Purchase Related Advertisement Expenses</t>
  </si>
  <si>
    <t>Contribution/Donations</t>
  </si>
  <si>
    <t>License Fee  and other related fee</t>
  </si>
  <si>
    <t>Vehicle Running Expenses Truck / Delivery Van</t>
  </si>
  <si>
    <t>Vehicle Hiring Expenses Truck / Delivery Van</t>
  </si>
  <si>
    <t>Cost of services procured</t>
  </si>
  <si>
    <t>Outsourcing of metering and billing system</t>
  </si>
  <si>
    <t>Freight On Capital Equipments</t>
  </si>
  <si>
    <t>V-sat, Internet and related charges</t>
  </si>
  <si>
    <t>Training</t>
  </si>
  <si>
    <t>Bank Charges</t>
  </si>
  <si>
    <t>Miscellaneous Expenses</t>
  </si>
  <si>
    <t>Office Expenses</t>
  </si>
  <si>
    <t>Gross A &amp;G Expenses</t>
  </si>
  <si>
    <t xml:space="preserve">Net A &amp;G Expenses </t>
  </si>
  <si>
    <t>Plant &amp; Machinery</t>
  </si>
  <si>
    <t>Buildings</t>
  </si>
  <si>
    <t>Civil Works</t>
  </si>
  <si>
    <t>Hydraulic Works</t>
  </si>
  <si>
    <t>Lines &amp; Cable Networks</t>
  </si>
  <si>
    <t>Vehicles</t>
  </si>
  <si>
    <t>Furniture &amp; Fixtures</t>
  </si>
  <si>
    <t>Office Equipment</t>
  </si>
  <si>
    <t>Gross R&amp;M Expenses</t>
  </si>
  <si>
    <t>Gross Fixed Assets at beginning of year</t>
  </si>
  <si>
    <t>R&amp;M Expenses as % of GFA at beginning of year</t>
  </si>
  <si>
    <t>Additions during the year</t>
  </si>
  <si>
    <t>Total</t>
  </si>
  <si>
    <t>(MU)</t>
  </si>
  <si>
    <t>Apr</t>
  </si>
  <si>
    <t>May</t>
  </si>
  <si>
    <t>Jun</t>
  </si>
  <si>
    <t>Jul</t>
  </si>
  <si>
    <t>Aug</t>
  </si>
  <si>
    <t>Sep</t>
  </si>
  <si>
    <t>Oct</t>
  </si>
  <si>
    <t>Nov</t>
  </si>
  <si>
    <t>Dec</t>
  </si>
  <si>
    <t>Jan</t>
  </si>
  <si>
    <t>Feb</t>
  </si>
  <si>
    <t>Mar</t>
  </si>
  <si>
    <t xml:space="preserve"> Total</t>
  </si>
  <si>
    <t xml:space="preserve">Components of tariff </t>
  </si>
  <si>
    <t>Relevant sales &amp; load/demand data for revenue calculation</t>
  </si>
  <si>
    <t>Full year revenue (Rs. Crore)</t>
  </si>
  <si>
    <t>Sales in MU</t>
  </si>
  <si>
    <t>Item 3 (specify)</t>
  </si>
  <si>
    <t xml:space="preserve">Revenue from Fixed / Capacity Charges </t>
  </si>
  <si>
    <t>Revenue from Energy Charges</t>
  </si>
  <si>
    <t>Income from sale of ash/rejected coal</t>
  </si>
  <si>
    <t>Deviation</t>
  </si>
  <si>
    <t>Controllable</t>
  </si>
  <si>
    <t>Uncontrollable</t>
  </si>
  <si>
    <t>Revenue from sale of electricity</t>
  </si>
  <si>
    <t>Non-Tariff Income</t>
  </si>
  <si>
    <t>Actual/Projected Availability</t>
  </si>
  <si>
    <t>Actual/Projected PLF</t>
  </si>
  <si>
    <t>Actual/Projected Gross Generation</t>
  </si>
  <si>
    <t>Actual/Projected Auxiliary Energy Consumption</t>
  </si>
  <si>
    <t>Actual/Projected Gross Station Heat Rate</t>
  </si>
  <si>
    <t>Actual/Projected Secondary Fuel Oil Consumption</t>
  </si>
  <si>
    <t>Actual/Projected Transit Loss</t>
  </si>
  <si>
    <t>Form 12</t>
  </si>
  <si>
    <t>Unit 1 / Station 1</t>
  </si>
  <si>
    <t>Unit 2 / Station 2</t>
  </si>
  <si>
    <t xml:space="preserve">Depreciation </t>
  </si>
  <si>
    <t>Addition of Loan during the year</t>
  </si>
  <si>
    <t>Energy Charges (Rs./kWh)</t>
  </si>
  <si>
    <t>Fuel surcharge per unit, if any (Rs./kWh)</t>
  </si>
  <si>
    <t>Fixed / Capacity Charges (Rs. Crore / year)</t>
  </si>
  <si>
    <t>Form 13</t>
  </si>
  <si>
    <t>Total Revenue</t>
  </si>
  <si>
    <t>Auxiliary Consumption</t>
  </si>
  <si>
    <t>Normative Availability (%)</t>
  </si>
  <si>
    <t>Availability</t>
  </si>
  <si>
    <t>Plant Load Factor (PLF)</t>
  </si>
  <si>
    <t>Secondary Fuel Oil Consumption</t>
  </si>
  <si>
    <t>Opening Balance of Gross Normative Loan</t>
  </si>
  <si>
    <t>Opening Balance of Net Normative Loan</t>
  </si>
  <si>
    <t>Less: Reduction of Normative Loan due to retirement or replacement of assets</t>
  </si>
  <si>
    <t>Closing Balance of Net Normative Loan</t>
  </si>
  <si>
    <t>Closing Balance of Gross Normative Loan</t>
  </si>
  <si>
    <t>Return on Equity Computation</t>
  </si>
  <si>
    <t>Total Return on Equity</t>
  </si>
  <si>
    <t>Repayment of Normative loan during the year</t>
  </si>
  <si>
    <t>Reasons for Deviation</t>
  </si>
  <si>
    <t>Total Loan</t>
  </si>
  <si>
    <t>Justification</t>
  </si>
  <si>
    <t>Financing Details</t>
  </si>
  <si>
    <t>Internal Resources</t>
  </si>
  <si>
    <t>Project Schedule</t>
  </si>
  <si>
    <t>Abstract of Capital Cost</t>
  </si>
  <si>
    <t>Breakup of Capital Cost</t>
  </si>
  <si>
    <t>Breakup of Construction/Supply/Services/Packages</t>
  </si>
  <si>
    <t>Details of Loans</t>
  </si>
  <si>
    <t>Financing of Additional Capitalisation</t>
  </si>
  <si>
    <t>Loan 2</t>
  </si>
  <si>
    <t>Loan 1</t>
  </si>
  <si>
    <t>S. No.</t>
  </si>
  <si>
    <t>Availability during the month (%)</t>
  </si>
  <si>
    <t>Cumulative Availability (%)</t>
  </si>
  <si>
    <t>Actual PLF during the month (%)</t>
  </si>
  <si>
    <t>Cumulative PLF (%)</t>
  </si>
  <si>
    <t>Gross  Generation (MU)</t>
  </si>
  <si>
    <t>Auxiliary Consumption (MU)</t>
  </si>
  <si>
    <t>Variable Charges Per Unit</t>
  </si>
  <si>
    <t>Fixed Charges During Month</t>
  </si>
  <si>
    <t>Incentive Amount</t>
  </si>
  <si>
    <t>Other recoveries/adjustments</t>
  </si>
  <si>
    <t>Rs./kWh</t>
  </si>
  <si>
    <t>Rs. Crore</t>
  </si>
  <si>
    <t>Total Revenue as per Audited Accounts</t>
  </si>
  <si>
    <t>Financial Package</t>
  </si>
  <si>
    <t>Gross Station Heat Rate</t>
  </si>
  <si>
    <t>True-Up requirement</t>
  </si>
  <si>
    <t>Legend</t>
  </si>
  <si>
    <t>R &amp; M Expenses</t>
  </si>
  <si>
    <t>Installed Capacity</t>
  </si>
  <si>
    <t>Weighted average Rate of Interest on actual Loans (%)</t>
  </si>
  <si>
    <t>Average Balance of Net Normative Loan</t>
  </si>
  <si>
    <t>Average Loan Balance</t>
  </si>
  <si>
    <t>Net Generation (MU)</t>
  </si>
  <si>
    <t>Generation above target PLF (MU)</t>
  </si>
  <si>
    <t>Approved Fixed Charges</t>
  </si>
  <si>
    <t>Amount of Fuel Surcharge Adjustment</t>
  </si>
  <si>
    <t>Summary of Capital Expenditure and Capitalisation</t>
  </si>
  <si>
    <t>Net Entitlement after sharing of gains/(losses)</t>
  </si>
  <si>
    <t>Type of Thermal Generating Station (Pithead/Non-Pithead)</t>
  </si>
  <si>
    <t>Land</t>
  </si>
  <si>
    <t>Form 15</t>
  </si>
  <si>
    <t>Form 16</t>
  </si>
  <si>
    <t>Regulatory Equity at the beginning of the year</t>
  </si>
  <si>
    <t>Capitalisation during the year</t>
  </si>
  <si>
    <t>Return on Regulatory Equity at the beginning of the year</t>
  </si>
  <si>
    <t>Return on Regulatory Equity addition during the year</t>
  </si>
  <si>
    <t>Capital Cost Approval*</t>
  </si>
  <si>
    <t>Revenue from Sale of Electricity</t>
  </si>
  <si>
    <t>Share of Capacity (MW/%)</t>
  </si>
  <si>
    <t>Revenue from Fuel Surcharge</t>
  </si>
  <si>
    <t>n+1</t>
  </si>
  <si>
    <t>Year (n-1)</t>
  </si>
  <si>
    <t xml:space="preserve">April-March     </t>
  </si>
  <si>
    <t>Claimed</t>
  </si>
  <si>
    <t>Interest and finance charges on loan</t>
  </si>
  <si>
    <t>Return on Equity</t>
  </si>
  <si>
    <t>Annual Fixed Charges</t>
  </si>
  <si>
    <t>Energy Charges</t>
  </si>
  <si>
    <t>Energy Charge Rate</t>
  </si>
  <si>
    <t>Apr-Mar</t>
  </si>
  <si>
    <t>A&amp;G Expenses</t>
  </si>
  <si>
    <t>Unfunded past liabilities of pension and
gratuity</t>
  </si>
  <si>
    <t>Note:</t>
  </si>
  <si>
    <t>FY</t>
  </si>
  <si>
    <t>Name of the work</t>
  </si>
  <si>
    <t>Name of the package (BTG, BoP, Civil Works etc.)</t>
  </si>
  <si>
    <t>Scope of work</t>
  </si>
  <si>
    <t>Year (n+1)</t>
  </si>
  <si>
    <t>Total estimated cost* (Rs. Crore)</t>
  </si>
  <si>
    <t>*</t>
  </si>
  <si>
    <t>Total estimated cost to be supported by documentary evidences like work orders, investment approvals etc.</t>
  </si>
  <si>
    <t>Capital expenditure during the year (Rs. Crore)</t>
  </si>
  <si>
    <t>A/c Code</t>
  </si>
  <si>
    <t xml:space="preserve">Gross fixed Assets </t>
  </si>
  <si>
    <t>Provisions for depreciation</t>
  </si>
  <si>
    <t xml:space="preserve">Net fixed Assets </t>
  </si>
  <si>
    <t>At the beginning of the year</t>
  </si>
  <si>
    <t>Adjust. &amp; deductions</t>
  </si>
  <si>
    <t>At the end of the year</t>
  </si>
  <si>
    <t>Adjust. during the year</t>
  </si>
  <si>
    <t>Cumulative at the end of the year</t>
  </si>
  <si>
    <t xml:space="preserve">Asset Group                                                                                                                                                </t>
  </si>
  <si>
    <t>Form 2</t>
  </si>
  <si>
    <t>Form 2.3</t>
  </si>
  <si>
    <t>Form 2.1: Employee Expenses</t>
  </si>
  <si>
    <t>Form 2.2: Administration &amp; General Expenses</t>
  </si>
  <si>
    <t>Form 2.3: Repair &amp; Maintenance Expenses</t>
  </si>
  <si>
    <t>Form 3:  Summary of Capital Expenditure and Capitalisation</t>
  </si>
  <si>
    <t>Form 4:  Fixed Assets &amp; Depreciation</t>
  </si>
  <si>
    <t>Capital Expenditure during the year</t>
  </si>
  <si>
    <t>Form 5:  Interest and finance charges on loan</t>
  </si>
  <si>
    <t>Normative Loan</t>
  </si>
  <si>
    <t>Interest</t>
  </si>
  <si>
    <t>Actual loan portfolio</t>
  </si>
  <si>
    <t>Finance charges</t>
  </si>
  <si>
    <t>Total Interest &amp; Finance charges</t>
  </si>
  <si>
    <t>Form 6:  Interest on working capital</t>
  </si>
  <si>
    <t>Cost of coal, towards stock</t>
  </si>
  <si>
    <t>Cost of coal for generation</t>
  </si>
  <si>
    <t>Cost of secondary fuel oil</t>
  </si>
  <si>
    <t>O&amp;M expenses</t>
  </si>
  <si>
    <t>Maintenance spares</t>
  </si>
  <si>
    <t>Less:</t>
  </si>
  <si>
    <t>Payables for Fuels</t>
  </si>
  <si>
    <t>Interest rate</t>
  </si>
  <si>
    <t>Interest on working capital</t>
  </si>
  <si>
    <t>Form 7:  Return on Equity</t>
  </si>
  <si>
    <t>Rate of Return on Equity</t>
  </si>
  <si>
    <t>Base rate of Return on Equity</t>
  </si>
  <si>
    <t>Effective Income Tax rate</t>
  </si>
  <si>
    <t>Form 8:  Non-Tariff Income</t>
  </si>
  <si>
    <t>Income from sale of scrap</t>
  </si>
  <si>
    <t>Interest income on advances to suppliers/ contractors</t>
  </si>
  <si>
    <t>Income from rental from staff quarters</t>
  </si>
  <si>
    <t>Income from rental from contractors</t>
  </si>
  <si>
    <t>Form 9:  Planned &amp; Forced Outages</t>
  </si>
  <si>
    <t>Form 10: Operational parameters</t>
  </si>
  <si>
    <t>Others (Please Specify)</t>
  </si>
  <si>
    <t>Total (2+3+4+5)</t>
  </si>
  <si>
    <t>Blending Ratio (Domestic/Imported)</t>
  </si>
  <si>
    <t>kcal/kg</t>
  </si>
  <si>
    <t>COD</t>
  </si>
  <si>
    <t>Form 12: Energy Charge Rate</t>
  </si>
  <si>
    <t>Secondary Fuel oil consumption</t>
  </si>
  <si>
    <t>Calorific Value of Secondary Fuel</t>
  </si>
  <si>
    <t>Landed Price of Secondary Fuel</t>
  </si>
  <si>
    <t>Landed Price of Coal</t>
  </si>
  <si>
    <t>Specific Coal Consumption</t>
  </si>
  <si>
    <t>AUX</t>
  </si>
  <si>
    <t>SFC</t>
  </si>
  <si>
    <t>CVSF</t>
  </si>
  <si>
    <t>kcal/ml</t>
  </si>
  <si>
    <t>LPSF</t>
  </si>
  <si>
    <t>Rs./ml</t>
  </si>
  <si>
    <t>CVPF</t>
  </si>
  <si>
    <t>LPPF</t>
  </si>
  <si>
    <t>Rs./kg</t>
  </si>
  <si>
    <t>kg/kWh</t>
  </si>
  <si>
    <t>GSHR</t>
  </si>
  <si>
    <t>Gross Calorific Value of Coal</t>
  </si>
  <si>
    <t>Form 13: Sales</t>
  </si>
  <si>
    <t>Beneficiary</t>
  </si>
  <si>
    <t>Form 14: Revenue from Sale of Electricity</t>
  </si>
  <si>
    <t>Previous Year (n-1)</t>
  </si>
  <si>
    <t>Fuel Surcharge</t>
  </si>
  <si>
    <t>Energy Charges Amount</t>
  </si>
  <si>
    <t>Form 15: Revenue Reconciliation</t>
  </si>
  <si>
    <t>Form 16: Summary of true-up</t>
  </si>
  <si>
    <t>Expenses side summary</t>
  </si>
  <si>
    <t>Net Revenue Requirement</t>
  </si>
  <si>
    <t>Revenue from sale of power</t>
  </si>
  <si>
    <t>Revenue for true-up</t>
  </si>
  <si>
    <t>Revenue Gap/(Surplus)</t>
  </si>
  <si>
    <t>AFC Reduction for non-achievement of NAPAF</t>
  </si>
  <si>
    <t>Revenue gain/loss due to lower/higher auxiliary consumption</t>
  </si>
  <si>
    <t>Revenue side summary</t>
  </si>
  <si>
    <t>MYT/Tariff Order</t>
  </si>
  <si>
    <t xml:space="preserve"> Tariff Filing Formats - Generation</t>
  </si>
  <si>
    <t>Form</t>
  </si>
  <si>
    <t>Checklist</t>
  </si>
  <si>
    <t>Tick</t>
  </si>
  <si>
    <t>Form 14</t>
  </si>
  <si>
    <t>Form 1:  Summary Sheet</t>
  </si>
  <si>
    <t>Summary Sheet</t>
  </si>
  <si>
    <t>Form 2:  Operation and Maintenance Expenses</t>
  </si>
  <si>
    <t>Operation and Maintenance Expenses</t>
  </si>
  <si>
    <t>Employee Expenses</t>
  </si>
  <si>
    <t>Administration &amp; General Expenses</t>
  </si>
  <si>
    <t>Repair &amp; Maintenance Expenses</t>
  </si>
  <si>
    <t>Statement of Additional Capitalisation after COD</t>
  </si>
  <si>
    <t>Fixed Assets &amp; Depreciation</t>
  </si>
  <si>
    <t>Operational parameters</t>
  </si>
  <si>
    <t>Fuel Details for computation of Energy Charge Rate</t>
  </si>
  <si>
    <t>Sales</t>
  </si>
  <si>
    <t>Revenue Reconciliation</t>
  </si>
  <si>
    <t>Summary of true-up</t>
  </si>
  <si>
    <t>Phasing of Expenditure, Debt and Equity upto COD</t>
  </si>
  <si>
    <t>Interest During Construction and Finance Charges upto COD</t>
  </si>
  <si>
    <r>
      <rPr>
        <b/>
        <sz val="12"/>
        <rFont val="Arial"/>
        <family val="2"/>
      </rPr>
      <t>Note</t>
    </r>
    <r>
      <rPr>
        <sz val="12"/>
        <rFont val="Arial"/>
        <family val="2"/>
      </rPr>
      <t>: * Applicable only for new Generating Station/Unit for which Provisional/Final tariff approval is being sought</t>
    </r>
  </si>
  <si>
    <t>Form 19.1</t>
  </si>
  <si>
    <t>Form 19.2</t>
  </si>
  <si>
    <t>Form 17</t>
  </si>
  <si>
    <t>Form 18</t>
  </si>
  <si>
    <t>Form 19.3</t>
  </si>
  <si>
    <t>Form 19.4</t>
  </si>
  <si>
    <t>Form 19.5</t>
  </si>
  <si>
    <t>Form 19.6</t>
  </si>
  <si>
    <t>Form 19.7</t>
  </si>
  <si>
    <t>Form 19.8</t>
  </si>
  <si>
    <t>Plant Characteristics (Thermal)</t>
  </si>
  <si>
    <t>Plant Characteristics (Hydel)</t>
  </si>
  <si>
    <t>Income from guest house and misc receipts</t>
  </si>
  <si>
    <t xml:space="preserve">O&amp;M </t>
  </si>
  <si>
    <t>2025-26</t>
  </si>
  <si>
    <t>Loan 1 (SBI)</t>
  </si>
  <si>
    <t>Loan 2 (ICICI)</t>
  </si>
  <si>
    <t>Revised proposal</t>
  </si>
  <si>
    <t>The Singareni Collieries Company Ltd</t>
  </si>
  <si>
    <t>Singareni Thermal Power Project</t>
  </si>
  <si>
    <t>Site Dev, Enabling, temp Sheds etc.</t>
  </si>
  <si>
    <t>Coal Transport Roads out of BOP savings</t>
  </si>
  <si>
    <t>Reservoir</t>
  </si>
  <si>
    <t>Railway Siding</t>
  </si>
  <si>
    <t>Township &amp; Guest House &amp; other amenities</t>
  </si>
  <si>
    <t>Furniture &amp; office automation</t>
  </si>
  <si>
    <t>Gate Complex, Security, etc.</t>
  </si>
  <si>
    <t>Implementation of flexible operation scheme as per CEA</t>
  </si>
  <si>
    <t xml:space="preserve">1) Supply of Advance Process control (APC) serve: suitable panels with server (Workstation) to be installed in the control room.
2) The network interlinking cable between existing DCS and APC 
3) Low flow operation package for Axial fans
4) BFP low flow operation package
5) Enriching of coal burners for minimum 3 no’s of elevation
6) Health monitoring system for Boiler (BOSMON)
7) Turbine Stress monitoring system (TSCMON)
</t>
  </si>
  <si>
    <t>FY 2025-26</t>
  </si>
  <si>
    <t>FY 2023-24</t>
  </si>
  <si>
    <t>(Rs.Crores)</t>
  </si>
  <si>
    <t>BTG package</t>
  </si>
  <si>
    <t>BOP package</t>
  </si>
  <si>
    <t>Survey &amp; soil investigation</t>
  </si>
  <si>
    <t>Roads &amp; Culverts</t>
  </si>
  <si>
    <t>Boundary Walls</t>
  </si>
  <si>
    <t>Water supply-1 TMC</t>
  </si>
  <si>
    <t>Water supply-2 TMC</t>
  </si>
  <si>
    <t xml:space="preserve">Environment </t>
  </si>
  <si>
    <t>CSR</t>
  </si>
  <si>
    <t>Weigh Bridges, Fire Tender</t>
  </si>
  <si>
    <t>Start up Power &amp; common Equipment</t>
  </si>
  <si>
    <t>Construction Power</t>
  </si>
  <si>
    <t>Misc. Expenditure</t>
  </si>
  <si>
    <t>BAY,CT and CVT</t>
  </si>
  <si>
    <t>Other common expenditure to be apportioned to above heads.</t>
  </si>
  <si>
    <t>Yearly wt average of above rates.</t>
  </si>
  <si>
    <t xml:space="preserve">Total </t>
  </si>
  <si>
    <t>Average</t>
  </si>
  <si>
    <t>Year (n) (FY 2024-25)</t>
  </si>
  <si>
    <t>Year (n+1) FY (2025-26)</t>
  </si>
  <si>
    <t>projected</t>
  </si>
  <si>
    <t>Form 11.1 : Fuel Details for computation of Energy Charge Rate</t>
  </si>
  <si>
    <t>Month</t>
  </si>
  <si>
    <t>Unit</t>
  </si>
  <si>
    <t>Domestic</t>
  </si>
  <si>
    <t>LDO</t>
  </si>
  <si>
    <t>HFO</t>
  </si>
  <si>
    <t>A)</t>
  </si>
  <si>
    <t>OPENING QUANTITY</t>
  </si>
  <si>
    <t>Opening Stock of Oil</t>
  </si>
  <si>
    <t>(KL)</t>
  </si>
  <si>
    <t>Value of Opening Stock</t>
  </si>
  <si>
    <t>(Rs.)</t>
  </si>
  <si>
    <t>B)</t>
  </si>
  <si>
    <t>QUANTITY</t>
  </si>
  <si>
    <t>Quantity of Oil supplied by Oil Company</t>
  </si>
  <si>
    <t>Adjustment (+/-) in quantity supplied made by Oil Company</t>
  </si>
  <si>
    <t>Oil supplied by Oil Company (3+4)</t>
  </si>
  <si>
    <t xml:space="preserve">Normative Transit &amp; Handling Losses </t>
  </si>
  <si>
    <t>Net Oil supplied (5-6)</t>
  </si>
  <si>
    <t>C)</t>
  </si>
  <si>
    <t>PRICE</t>
  </si>
  <si>
    <t>Amount charged by the Oil Company</t>
  </si>
  <si>
    <t>Adjustment (+/-) in amount charged made by Oil Company</t>
  </si>
  <si>
    <t>Handling, Sampling and such other similar charges</t>
  </si>
  <si>
    <t>Total amount Charged (8+9+10)</t>
  </si>
  <si>
    <t>D)</t>
  </si>
  <si>
    <t>TRANSPORTATION</t>
  </si>
  <si>
    <t>Transportation charges by rail/ship/road transport</t>
  </si>
  <si>
    <t>By Rail</t>
  </si>
  <si>
    <t>By Road</t>
  </si>
  <si>
    <t>By Ship</t>
  </si>
  <si>
    <t>.......</t>
  </si>
  <si>
    <t>Adjustment (+/-) in amount charged made by Railways/Transport Company</t>
  </si>
  <si>
    <t>Demurrage Charges, if any</t>
  </si>
  <si>
    <t>Cost of diesel in transporting Coal through MGR system, if applicable</t>
  </si>
  <si>
    <t>Total Transportation Charges (12+13-14+15)</t>
  </si>
  <si>
    <t>Total amount Charged for Oil supplied including Transportation (11+16)</t>
  </si>
  <si>
    <t>E)</t>
  </si>
  <si>
    <t>TOTAL COST</t>
  </si>
  <si>
    <t>Landed cost of Oil (2+17)/(1+7)</t>
  </si>
  <si>
    <t>Rs./KL</t>
  </si>
  <si>
    <t>Weighted average cost of Oil for preceding three months</t>
  </si>
  <si>
    <t>F)</t>
  </si>
  <si>
    <t>QUALITY</t>
  </si>
  <si>
    <t>GCV of Oil of the opening stock as per Oil Company</t>
  </si>
  <si>
    <t>(kCal/L)</t>
  </si>
  <si>
    <t>GCV of Dom. Oil of the opening Oil stock as per bill</t>
  </si>
  <si>
    <t>GCV of Imp. Oil of the opening stock as per bill Oil Co.</t>
  </si>
  <si>
    <t>GCV of Imp. Oil supplied as per bill Oil Co.</t>
  </si>
  <si>
    <t>Weighted average GCV of Oil as Billed</t>
  </si>
  <si>
    <t>GCV of Dom. Oil of the opening stock as received at station</t>
  </si>
  <si>
    <t>GCV of Dom. Oil supplied as received at station</t>
  </si>
  <si>
    <t>GCV of Imp. Oil of the opening stock as received at station</t>
  </si>
  <si>
    <t>GCV of Imp. Oil supplied as received at station</t>
  </si>
  <si>
    <t>Weighted average GCV of Oil as fired for the month</t>
  </si>
  <si>
    <t>Oil consumption</t>
  </si>
  <si>
    <t>KL</t>
  </si>
  <si>
    <t>sl</t>
  </si>
  <si>
    <t>Landed cost of Oil at sl.no 18</t>
  </si>
  <si>
    <t>Consumption quantity for the month</t>
  </si>
  <si>
    <t>Weighted Average Rate*</t>
  </si>
  <si>
    <t>Weighted Average GCV of Oil*</t>
  </si>
  <si>
    <t>* In case of no Oil consumption in a month , previous month's price and GCV data is used.</t>
  </si>
  <si>
    <t>Revenue from Any Other Charge (Incentive)</t>
  </si>
  <si>
    <t xml:space="preserve"> -</t>
  </si>
  <si>
    <t>Other charges</t>
  </si>
  <si>
    <t>Name of the Petitioner:</t>
  </si>
  <si>
    <t>Name of the Generating Station:</t>
  </si>
  <si>
    <t>S.No</t>
  </si>
  <si>
    <t>Tariff Filling fee</t>
  </si>
  <si>
    <t>Audit fees</t>
  </si>
  <si>
    <t>Form 16.2:  Incentive</t>
  </si>
  <si>
    <t>Sl.</t>
  </si>
  <si>
    <t>n-1</t>
  </si>
  <si>
    <t>Target PLF</t>
  </si>
  <si>
    <t xml:space="preserve">Units to be sent out at target PLF </t>
  </si>
  <si>
    <t>Sent Out Units</t>
  </si>
  <si>
    <t>Additional Generation</t>
  </si>
  <si>
    <t xml:space="preserve">Incentive Rate for additional generation
</t>
  </si>
  <si>
    <t>Rs/Kwh</t>
  </si>
  <si>
    <t>Incentive for additional generation</t>
  </si>
  <si>
    <t>Rs Crs</t>
  </si>
  <si>
    <t xml:space="preserve">Any Other Charges (Water charges Rs.Crores) </t>
  </si>
  <si>
    <t>Form 11: Fuel Details for computation of Energy Charge Rate</t>
  </si>
  <si>
    <t>Year (n-1) FY 2022-23</t>
  </si>
  <si>
    <t>Opening Quantity</t>
  </si>
  <si>
    <t>Opening quantity of coal</t>
  </si>
  <si>
    <t>MT</t>
  </si>
  <si>
    <t>Value ot stock</t>
  </si>
  <si>
    <t>Rs.</t>
  </si>
  <si>
    <t>Procurement</t>
  </si>
  <si>
    <t>Quantity of coal suppllied by the coal company</t>
  </si>
  <si>
    <t>Adjustment in coal quantity supplied by the coal company</t>
  </si>
  <si>
    <t>Coal supplied by coal company (3+4)</t>
  </si>
  <si>
    <t>Normative transit and handling loss</t>
  </si>
  <si>
    <t>Net coal supplied</t>
  </si>
  <si>
    <t>Price</t>
  </si>
  <si>
    <t>Amount charged by coal company</t>
  </si>
  <si>
    <t>Adjustment in amount charged by the coal company</t>
  </si>
  <si>
    <t>Handling, sampling and such other similar charges</t>
  </si>
  <si>
    <t>Total amount charged (8+9+10)</t>
  </si>
  <si>
    <t>D</t>
  </si>
  <si>
    <t>Transportation</t>
  </si>
  <si>
    <t>Transportation charges</t>
  </si>
  <si>
    <t>By rail</t>
  </si>
  <si>
    <t>By road</t>
  </si>
  <si>
    <t>By ship</t>
  </si>
  <si>
    <t>Adjustment in amount charged by the coal transporter</t>
  </si>
  <si>
    <t>Demurrage charges, if any</t>
  </si>
  <si>
    <t>Cost of diesel in transporting coal through MGR system, if
applicable</t>
  </si>
  <si>
    <t>Total Transportation charges (12+13+14+15)</t>
  </si>
  <si>
    <t>Total amount charged for coal supplied including transportation (11+16)</t>
  </si>
  <si>
    <t>E</t>
  </si>
  <si>
    <t>Total Cost</t>
  </si>
  <si>
    <t>Landed cost of coal (2+17)/(1+7)</t>
  </si>
  <si>
    <t>Rs./MT</t>
  </si>
  <si>
    <t>100:0</t>
  </si>
  <si>
    <t>Weighted average cost of coal for preceding three months</t>
  </si>
  <si>
    <t>F</t>
  </si>
  <si>
    <t>Quality</t>
  </si>
  <si>
    <t>GCV of Domestic Coal of the opening coal stock as per bill
of Coal Company</t>
  </si>
  <si>
    <t>GCV of Domestic Coal supplied as per bill of Coal Company</t>
  </si>
  <si>
    <t>GCV of Imported Coal of the opening stock as per bill Coal
Company</t>
  </si>
  <si>
    <t>-</t>
  </si>
  <si>
    <t>GCV of Imported Coal supplied as per bill Coal Company</t>
  </si>
  <si>
    <t>Weighted average GCV of coal as Billed</t>
  </si>
  <si>
    <t>GCV of Domestic Coal of the opening stock as received at
Station</t>
  </si>
  <si>
    <t>GCV of Domestic Coal supplied as received at Station</t>
  </si>
  <si>
    <t>GCV of Imported Coal of opening stock as received at
Station</t>
  </si>
  <si>
    <t>GCV of Imported Coal of opening stock as received at Station</t>
  </si>
  <si>
    <t>Weighted average GCV of coal as Received</t>
  </si>
  <si>
    <t xml:space="preserve"> Weighted average GCV of Coal as Fired for the month</t>
  </si>
  <si>
    <t>Coal Consumption for the month</t>
  </si>
  <si>
    <t>Similar details to be furnished for secondary fuel oil for coal based thermal plants with appropriate units.</t>
  </si>
  <si>
    <t>As billed and as received GCV, quantity of coal, and price should be submitted as certified by statutory auditor.</t>
  </si>
  <si>
    <t>Details to be provided for each source separately. In case of more than one source, add additional column.</t>
  </si>
  <si>
    <t>Break up of the amount charged by the Coal Company is to be provided separately.</t>
  </si>
  <si>
    <t>FY 2019-20</t>
  </si>
  <si>
    <t>FY 2020-21</t>
  </si>
  <si>
    <t>FY 2021-22</t>
  </si>
  <si>
    <t>FY 2022-23</t>
  </si>
  <si>
    <t>FY 2024-25</t>
  </si>
  <si>
    <t>02.12.2016</t>
  </si>
  <si>
    <t>Non-Pithead</t>
  </si>
  <si>
    <t>Rs. Crores</t>
  </si>
  <si>
    <t>Cumulative Repayment till the previous year</t>
  </si>
  <si>
    <t>Sub-Total Interest &amp; Finance charges</t>
  </si>
  <si>
    <t>Weighted average Rate of Interest on actual Loans before refinancing (%)</t>
  </si>
  <si>
    <t>Savings of interest</t>
  </si>
  <si>
    <t>Savings of interest amount</t>
  </si>
  <si>
    <t>1/3rd interest passed on to generators</t>
  </si>
  <si>
    <t xml:space="preserve">Total Interest </t>
  </si>
  <si>
    <t>Form 4.1:  Fixed Assets &amp; Depreciation</t>
  </si>
  <si>
    <t>(Amount in Rs Crs)</t>
  </si>
  <si>
    <t>Financial Year</t>
  </si>
  <si>
    <t>FY 2026-27</t>
  </si>
  <si>
    <t>FY 2027-28</t>
  </si>
  <si>
    <t>FY 2028-29</t>
  </si>
  <si>
    <t>Days in Period</t>
  </si>
  <si>
    <t>CAPITAL COST OPENING</t>
  </si>
  <si>
    <t>CAPITAL COST CLOSING</t>
  </si>
  <si>
    <t>AVERAGE CAPITAL COST</t>
  </si>
  <si>
    <t>RATE OF DEPRECIATION</t>
  </si>
  <si>
    <t>90% DEPRECIABLE VALUE EXCLUDING LAND &amp; LAND RIGHTS</t>
  </si>
  <si>
    <t>DEPRECIATION RESERVE (OPENING)</t>
  </si>
  <si>
    <t>DEPRECIATION TO BE RECOVERED</t>
  </si>
  <si>
    <t>CUMULATIVE DEPRECIATION</t>
  </si>
  <si>
    <t xml:space="preserve">Depreciation on Capital Cost </t>
  </si>
  <si>
    <t>Depreciation recovered during the Year</t>
  </si>
  <si>
    <t>Depreciation &amp; Additional Depreciation  during the year$$</t>
  </si>
  <si>
    <t>$$ Additional depreciation claimed for repayment of short duration loan (12Yrs)</t>
  </si>
  <si>
    <t>CPI</t>
  </si>
  <si>
    <t>Other Charges</t>
  </si>
  <si>
    <t>Incentive</t>
  </si>
  <si>
    <t>water charges, Audit fee &amp; Tariff filling fee</t>
  </si>
  <si>
    <t>Sub Total (Other Charges)</t>
  </si>
  <si>
    <t>Grand Total</t>
  </si>
  <si>
    <t>Year 'n+1'</t>
  </si>
  <si>
    <t>No of days</t>
  </si>
  <si>
    <t>SBI MCLR rate</t>
  </si>
  <si>
    <t>April</t>
  </si>
  <si>
    <t>April-May</t>
  </si>
  <si>
    <t>May-June</t>
  </si>
  <si>
    <t>June-July</t>
  </si>
  <si>
    <t>July-August</t>
  </si>
  <si>
    <t>August-September</t>
  </si>
  <si>
    <t>September-October</t>
  </si>
  <si>
    <t>October-November</t>
  </si>
  <si>
    <t>November-December</t>
  </si>
  <si>
    <t>December-January</t>
  </si>
  <si>
    <t>January-February</t>
  </si>
  <si>
    <t>February-March</t>
  </si>
  <si>
    <t>March</t>
  </si>
  <si>
    <t>Increase in Add cap</t>
  </si>
  <si>
    <t xml:space="preserve">Changed due to variation in SBI MCLR </t>
  </si>
  <si>
    <t>Actual tax rate paid is considered</t>
  </si>
  <si>
    <t>Increase in market interest rates, loan refinancing benefit and increase in add cap</t>
  </si>
  <si>
    <t>Included in Energy charges calculations</t>
  </si>
  <si>
    <t>Form 16.2</t>
  </si>
  <si>
    <t>Form 16.1</t>
  </si>
  <si>
    <t xml:space="preserve"> Year 'n-1' FY 2023-24</t>
  </si>
  <si>
    <t>Year (n)</t>
  </si>
  <si>
    <t>n</t>
  </si>
  <si>
    <t>2024-25</t>
  </si>
  <si>
    <t>Year 'n'</t>
  </si>
  <si>
    <t xml:space="preserve">Opening Capital </t>
  </si>
  <si>
    <t xml:space="preserve">Closing Capital </t>
  </si>
  <si>
    <t>Audited*</t>
  </si>
  <si>
    <t>BALANCE DEPRECIABLE VALUE</t>
  </si>
  <si>
    <t>22.3 (ii) : Change in law or compliance of any existing law of TGERC (Multi Year Tariff) Regulation, 2023.</t>
  </si>
  <si>
    <t>WPI inflation^</t>
  </si>
  <si>
    <t>√</t>
  </si>
  <si>
    <t xml:space="preserve">Hon'ble Commission has granted the in-principle approval for the said works vide clause 5.1.16 in its order dated 28.06.2024 .
</t>
  </si>
  <si>
    <t xml:space="preserve"> Tariff Filing Forms (Generation)</t>
  </si>
  <si>
    <t>TGSPDCL</t>
  </si>
  <si>
    <t>TGNPDCL</t>
  </si>
  <si>
    <t>Water charges*</t>
  </si>
  <si>
    <t xml:space="preserve">Formula based computation </t>
  </si>
  <si>
    <t>Year (n-1) 2024-25</t>
  </si>
  <si>
    <t>Year (n) 2025-26</t>
  </si>
  <si>
    <t>Year (n+1) 2026-27</t>
  </si>
  <si>
    <t>2026-27</t>
  </si>
  <si>
    <t>Previous Year (n-1) FY 2024-25</t>
  </si>
  <si>
    <t>Year (n-1) FY 2024-25</t>
  </si>
  <si>
    <t>Year (n) FY 2025-26</t>
  </si>
  <si>
    <t xml:space="preserve"> Year (n+1) FY 2026-27</t>
  </si>
  <si>
    <t>8.80%,9.20%</t>
  </si>
  <si>
    <t>8.89%,8.81%,8.46%,8.30%</t>
  </si>
  <si>
    <t>Year (n+1) FY (2026-27)</t>
  </si>
  <si>
    <t>789.70 hrs</t>
  </si>
  <si>
    <t>NA</t>
  </si>
  <si>
    <t xml:space="preserve">Annual Overhaul from 09.06.2025,07:04 hrs to 12.07.2025, 04:46 hrs </t>
  </si>
  <si>
    <t>244.42 hrs</t>
  </si>
  <si>
    <t>422.33 hrs</t>
  </si>
  <si>
    <t>175.2 hrs</t>
  </si>
  <si>
    <t>4 No's of outages due to boiler tube leakage(131.02 hrs), 1 No of outage due to reserve shut down(36.5 hrs), 1 No of trip due to flame failure(1.28 hrs), 3 No's of outage due to turbine high vibration(142.65 hrs) till 12.08.2025 and 2% forced outage (110.88 hrs) considered for the remaining period from 13.08.2025 to 31.03.2026.</t>
  </si>
  <si>
    <t>2% forced outage is considered</t>
  </si>
  <si>
    <t>1934.15 hrs</t>
  </si>
  <si>
    <t>840 hrs</t>
  </si>
  <si>
    <t>Annual Overhauling</t>
  </si>
  <si>
    <t>173.6 hrs</t>
  </si>
  <si>
    <t>265.46 hrs</t>
  </si>
  <si>
    <t>158.4 hrs</t>
  </si>
  <si>
    <t>3 No's of outage due to boiler tube leakage(154.58 hrs) till 12.08.25 and 2% forced outage(110.88hrs) considered from 13.08.2025 to 31.03.2026</t>
  </si>
  <si>
    <t xml:space="preserve"> Year 'n' FY 2025-26</t>
  </si>
  <si>
    <t>MYT order dated 28.06.2024</t>
  </si>
  <si>
    <t>Annual Tariff Order dated 29.04.2025</t>
  </si>
  <si>
    <t>WPI</t>
  </si>
  <si>
    <t>Others O&amp;M contract</t>
  </si>
  <si>
    <t>Actual NTI is more than approved</t>
  </si>
  <si>
    <t xml:space="preserve"> Year 'n-1' FY 2024-25</t>
  </si>
  <si>
    <t>Miscellaneous BOP works</t>
  </si>
  <si>
    <t>O&amp;M store shed &amp; Sub Store Shed</t>
  </si>
  <si>
    <t>CC pavement near store &amp; road along 1 tmc pipe line</t>
  </si>
  <si>
    <t>Construction of MA,MB,MC quarters</t>
  </si>
  <si>
    <t xml:space="preserve">29 no's Rain Water Harvesting pits </t>
  </si>
  <si>
    <t>RO plants in surrounding villages, Medical Equipment for PHC.</t>
  </si>
  <si>
    <t>Mandatory capital expenditure under MoEF clearance</t>
  </si>
  <si>
    <t>Enhanced Compensation paid for land as per Court directives.</t>
  </si>
  <si>
    <t>Store Sheds</t>
  </si>
  <si>
    <t>Less: Expenses Capitalized</t>
  </si>
  <si>
    <t>Capitalization during the year</t>
  </si>
  <si>
    <t>22.3 of TGERC (Multi Year Tariff) Regulation, 2023.</t>
  </si>
  <si>
    <t xml:space="preserve">* Above FY 2025-26 proposal is as per the approved budgeted annual plan for STPP by SCCL. </t>
  </si>
  <si>
    <t>BOP (cables &amp; Substation equipment)</t>
  </si>
  <si>
    <t>Furniture</t>
  </si>
  <si>
    <t>Gate complex Security etc</t>
  </si>
  <si>
    <t>New main gate complex at STPP</t>
  </si>
  <si>
    <t>CC platform at stores near old site office</t>
  </si>
  <si>
    <t xml:space="preserve">Site Dev EnablingTemp Sheds </t>
  </si>
  <si>
    <t>Construction of closed store shed no.4, Boiler Maintenance shed &amp; AHP maintenance shed</t>
  </si>
  <si>
    <t xml:space="preserve">These capital expenditure, in respect of existing generating Station, incurred or projected to be incurred beyond the original scope. In view of this, Hon'ble Commission is requested to allow the same. </t>
  </si>
  <si>
    <t>22.3 (i) of TGERC (Multi Year Tariff) Regulation, 2023.</t>
  </si>
  <si>
    <t>Net generation (ex-bus)</t>
  </si>
  <si>
    <t>Water charges,Tariff filling fee and Audit fee</t>
  </si>
  <si>
    <r>
      <rPr>
        <b/>
        <sz val="12"/>
        <rFont val="Arial"/>
        <family val="2"/>
      </rPr>
      <t>Note:</t>
    </r>
    <r>
      <rPr>
        <sz val="12"/>
        <rFont val="Arial"/>
        <family val="2"/>
      </rPr>
      <t xml:space="preserve"> FY 2024-25 O&amp;M expenditure is claimed based on actual audited expenditure. FY 2025-26 &amp; FY 2026-27 O&amp;M expenditure are claimed escalating with average five years available WPI &amp; CPI.</t>
    </r>
  </si>
  <si>
    <r>
      <rPr>
        <b/>
        <sz val="12"/>
        <rFont val="Arial"/>
        <family val="2"/>
      </rPr>
      <t xml:space="preserve">Note: </t>
    </r>
    <r>
      <rPr>
        <sz val="12"/>
        <rFont val="Arial"/>
        <family val="2"/>
      </rPr>
      <t>Capital overhaul expenditure of Unit-I incurred during FY 2023-24 and Unit-II incurred during FY 2024-25 are amortized over a period of 6 years beginning from FY 2023-24 and FY 2024-25 respectively as per OEM schedule and the proportionate amount of the same is included in plant &amp; machinery in R&amp;M.</t>
    </r>
  </si>
  <si>
    <r>
      <t xml:space="preserve">Notes:
</t>
    </r>
    <r>
      <rPr>
        <sz val="12"/>
        <rFont val="Arial"/>
        <family val="2"/>
      </rPr>
      <t>1. Audited opening capital cost for FY 2024-25 is considered as Rs. 7748.32 Crores after taking in to account of additional capitalization of Rs.2.91 Crores, allowed by Hon'ble TGERC for FY 2023-24 in Annual tariff petition order dated 29.04.2025.
2. Further, the audited capital cost for FY 2024-25 includes only to the tune of items approved by Hon'ble TGERC. However, audited total item wise capital cost of STPP is given in Form-4 sheet. Additional capitalization is claimed as per actual certified additional capitalization for the FY 2024-25 .</t>
    </r>
  </si>
  <si>
    <t xml:space="preserve">This capital expenditure is  in respect of compliance of the Court order. In view of this, Hon'ble Commission is requested to allow the same. 
</t>
  </si>
  <si>
    <t>DM regeneration pump, IDCT fan motor, HP de-ashing pump, High pressure jet pump etc.</t>
  </si>
  <si>
    <t>Laboratory Furniture for DM laboratory</t>
  </si>
  <si>
    <t>Plant &amp; machinery</t>
  </si>
  <si>
    <t>Form 3.1:  Statement of Additional Capitalization after COD</t>
  </si>
  <si>
    <t>Capitalization during the year (Rs. Crore)</t>
  </si>
  <si>
    <t>Asset group under which the capitalization has been accounted (Land, Buildings, etc.)</t>
  </si>
  <si>
    <t>Relevant Clause of the TGERC MYT Regulation, 2023 under which the capitalization has been claimed</t>
  </si>
  <si>
    <t xml:space="preserve">Enhanced Compensation for free hold land </t>
  </si>
  <si>
    <t xml:space="preserve">Providing Overhead electrification (OHE) to STPP lead line and connected sidings on deposit terms through South Central Railways </t>
  </si>
  <si>
    <r>
      <rPr>
        <b/>
        <sz val="12"/>
        <rFont val="Arial"/>
        <family val="2"/>
      </rPr>
      <t>Note</t>
    </r>
    <r>
      <rPr>
        <sz val="12"/>
        <rFont val="Arial"/>
        <family val="2"/>
      </rPr>
      <t>: Additional capitalization is claimed as per actual certified additional capitalization for the FY 2024-25 .</t>
    </r>
  </si>
  <si>
    <t>Form 3.2:  Financing of Additional Capitalization</t>
  </si>
  <si>
    <t>Additional capitalization</t>
  </si>
  <si>
    <r>
      <rPr>
        <b/>
        <sz val="12"/>
        <rFont val="Arial"/>
        <family val="2"/>
      </rPr>
      <t>Note:</t>
    </r>
    <r>
      <rPr>
        <sz val="12"/>
        <rFont val="Arial"/>
        <family val="2"/>
      </rPr>
      <t xml:space="preserve"> The gross fixed asset is as per the books of accounts of STPP and the same is used to arrive at the weighted average depreciation rate only. This weighted average deprecation rate is used in form 4.1 with Hon'ble TGERC approved capital cost for arriving at the total deprecation for the year. The schedule of depreciation is changed as per annexure-I of TGERC MYT regulation 02 of 2023.</t>
    </r>
  </si>
  <si>
    <t>Rate of Depreciation</t>
  </si>
  <si>
    <t>Cumulative up to the beginning of the year</t>
  </si>
  <si>
    <t>Cumulative Depreciation &amp; Additional Depreciation recovered up to the year</t>
  </si>
  <si>
    <t>Addition of Normative Loan due to capitalization during the year</t>
  </si>
  <si>
    <r>
      <t xml:space="preserve">Note: </t>
    </r>
    <r>
      <rPr>
        <sz val="11"/>
        <rFont val="Arial"/>
        <family val="2"/>
      </rPr>
      <t>FY 2024-25 actual income tax paid is claimed as per the annual reports of SCCL.</t>
    </r>
  </si>
  <si>
    <t xml:space="preserve">Capital Overhaul from 15.06.2024,20:26 hrs to 04.09.2024, 10:34 hrs </t>
  </si>
  <si>
    <t>1 no of trip due to generator electrical protection (02.55hrs), 5 no of outages due to Boiler tube leakage (241.87 hrs)  
(Total forced outages:6)</t>
  </si>
  <si>
    <t>1 no of trip due to GT protection(3.43 hrs), 1 no. of trip due to drum level high (2.3hrs),  2 no of outages due to Boiler tube leakage (84.25hrs) and 1 no of outage due to bottom de-ashing problem (83.62hrs)   (Total forced outages:5)</t>
  </si>
  <si>
    <r>
      <t xml:space="preserve">Note: </t>
    </r>
    <r>
      <rPr>
        <sz val="12"/>
        <rFont val="Arial"/>
        <family val="2"/>
      </rPr>
      <t>FY 2026-27 35 days annual overhaul of Unit-2 is planned from 16.06.2026 to 20.07.2026.</t>
    </r>
  </si>
  <si>
    <t>Details of information to be submitted in respect of fuel consumed for Energy Charges</t>
  </si>
  <si>
    <t>Energy Charge Rate (ECR)</t>
  </si>
  <si>
    <t>Rate of Energy Charge from Primary Fuel Coal</t>
  </si>
  <si>
    <t>Rate of Energy Charge from Secondary Fuel Oil</t>
  </si>
  <si>
    <t>Actual water charges and audit fees are claimed separately</t>
  </si>
  <si>
    <t>Increased due to high A&amp;G expenses , variation in WPI &amp;CPI</t>
  </si>
  <si>
    <t>Due to less oil consumption, GSHR and higher auxiliary consumption</t>
  </si>
  <si>
    <t>Form 16.1 :Water charges, Tariff filling fee and Audit fee</t>
  </si>
  <si>
    <r>
      <rPr>
        <b/>
        <sz val="12"/>
        <color rgb="FF000000"/>
        <rFont val="Arial"/>
        <family val="2"/>
      </rPr>
      <t>Note:</t>
    </r>
    <r>
      <rPr>
        <sz val="12"/>
        <color rgb="FF000000"/>
        <rFont val="Arial"/>
        <family val="2"/>
      </rPr>
      <t xml:space="preserve"> Actual water charges, tariff filing fee and audit fee paid are claimed for FY 2024-25. For FY 2025-26 &amp; FY 2026-27 projections are made with 10% increase as per previous average trend.</t>
    </r>
  </si>
  <si>
    <r>
      <t xml:space="preserve">Notes: 
1. </t>
    </r>
    <r>
      <rPr>
        <sz val="12"/>
        <rFont val="Arial"/>
        <family val="2"/>
      </rPr>
      <t xml:space="preserve">Energy charge rate claimed for FY 2025-26 &amp; FY 2026-27 are after taking into consideration of the Hon'ble APTEL judgment dated 28.08.2025. The FPA will be billed month wise and actual will be claimed as per the applicable Hon'ble TGERC regulations in the subsequent annual tariff petitions.
2. In view of CEA flexible operation regulations, which stipulates thermal generating units to operate as low as 55% of full load operation based on grid demand, Hon'ble Commission is requested to allow actual Auxiliary Consumption to compensate for low load operation of units for truing up of FY 2024-25. The actual auxiliary consumption for FY 2024-25 was 6.04%.
</t>
    </r>
  </si>
  <si>
    <r>
      <rPr>
        <b/>
        <sz val="12"/>
        <rFont val="Arial"/>
        <family val="2"/>
      </rPr>
      <t>Notes:</t>
    </r>
    <r>
      <rPr>
        <sz val="12"/>
        <rFont val="Arial"/>
        <family val="2"/>
      </rPr>
      <t xml:space="preserve"> 
1. O&amp;M expenditure is claimed based on actual audited expenditure for FY 2024-25.Other components of the annual fixed charges are claimed based on the approved capital cost by Hon'ble TGERC with actual certified additional capitalization for the year .
2. In view of CEA flexible operation regulations, which stipulates thermal generating units to operate as low as 55% of full load operation based on grid demand, Hon'ble Commission is requested to allow actual Auxiliary Consumption to compensate for low load operation of units for truing up of FY 2024-25. The actual auxiliary consumption for FY 2024-25 was 6.04%.</t>
    </r>
  </si>
  <si>
    <r>
      <t xml:space="preserve">Note: </t>
    </r>
    <r>
      <rPr>
        <sz val="12"/>
        <rFont val="Arial"/>
        <family val="2"/>
      </rPr>
      <t>FY 2024-25 employee expenditure is claimed based on actual audited expenditure. FY 2025-26 &amp; FY 2026-27 employee expenditure are claimed escalating with average five years available CPI.</t>
    </r>
  </si>
  <si>
    <t>SBI one year MCLR</t>
  </si>
  <si>
    <r>
      <t xml:space="preserve">Note: </t>
    </r>
    <r>
      <rPr>
        <sz val="12"/>
        <rFont val="Arial"/>
        <family val="2"/>
      </rPr>
      <t>Auxiliary Consumption shown above is excluding township and construction works consumption to the tune of 2.519MU. The Net Generation shown above is also excluding township and construction works consumption.</t>
    </r>
  </si>
  <si>
    <r>
      <t xml:space="preserve">Notes:
 </t>
    </r>
    <r>
      <rPr>
        <sz val="12"/>
        <rFont val="Arial"/>
        <family val="2"/>
      </rPr>
      <t>1. FY 2025-26  H2 2% forced outage is considered for availability calculation and 5% backing down is considered  for PLF and gross generation calculation. Further, the projected availability is 91.6%.
 2. FY 2026-27 35 days annual overhaul of Unit-2 and 2% forced outage is considered for availability calculation and 5% back down is considered for the calculation of SG, Gross generation, and PLF.</t>
    </r>
  </si>
  <si>
    <r>
      <t xml:space="preserve">Notes: </t>
    </r>
    <r>
      <rPr>
        <sz val="12"/>
        <rFont val="Arial"/>
        <family val="2"/>
      </rPr>
      <t xml:space="preserve">FY 2024-25 Administration &amp; General Expenses is claimed based on actual audited expenditure. FY 2025-26 &amp; FY 2026-27 A&amp;G Expenses are claimed escalating with average five years available WPI.
*Water charges,tariff filing fee and audit fee are claimed separately in form16.1 as per the applicable Hon'ble TGERC regulations and accordingly not included here. </t>
    </r>
  </si>
  <si>
    <t>MTR order dated 23.03.2023</t>
  </si>
  <si>
    <t>Present claim as per Hon'ble APTEL judgment dated 28.08.2025</t>
  </si>
  <si>
    <t>Gross total claim</t>
  </si>
  <si>
    <t>2X600 MW Singareni Thermal Power Project</t>
  </si>
  <si>
    <t>Form 6.1</t>
  </si>
  <si>
    <t>Interest on working capital claim for FY 2023-24 as per APTEL judgment</t>
  </si>
  <si>
    <t>Form 6.1:  Interest on working capital for FY 2023-24 as per Hon'ble APTEL judgment</t>
  </si>
  <si>
    <t>Annual Tariff Order dated 29.04.2025 (Approved)</t>
  </si>
  <si>
    <t>FY 2023-24 claim due to Hon'ble APTEL judgment dated 28.08.2025</t>
  </si>
  <si>
    <r>
      <t xml:space="preserve">Notes: </t>
    </r>
    <r>
      <rPr>
        <sz val="12"/>
        <rFont val="Arial"/>
        <family val="2"/>
      </rPr>
      <t xml:space="preserve">
1.  Hon'ble Commission is requested to considered actual tax rate paid for FY 2024-25
2. In view of CEA flexible operation regulations, which stipulates thermal generating units to operate as low as 55% of full load operation based on grid demand, Hon'ble Commission is requested to allow actual Auxiliary Consumption to compensate for low load operation of units for truing up of FY 2024-25. The actual auxiliary consumption for FY 2024-25 was 6.04%.
3. FY 2023-24 details of claim of Interest on Working Capital  due to Hon'ble APTEL judgment dated 28.08.2025 is given in Form-6.1.
</t>
    </r>
  </si>
  <si>
    <t xml:space="preserve">Interest on Working Capital </t>
  </si>
  <si>
    <r>
      <t xml:space="preserve">Note:  
</t>
    </r>
    <r>
      <rPr>
        <sz val="11"/>
        <rFont val="Arial"/>
        <family val="2"/>
      </rPr>
      <t>1. In FY 2025-26 from 31.05.2025 Sale of power not requisitioned by TGDISCOMs from STPP is being offered in Power Exchange as per MoP LPS rules. Quantity of 0.226 MU was sold in Power exchanges out of the total quantity 0.232 MU generated at ex-bus including transmission losses up to 30.09.2025 and the same is not included in the actual generation of FY 2025-26.
2. FY 2026-27 35 days annual overhaul of Unit-2 is planned from 16.06.2026 to 20.07.2026.
3. In view of CEA flexible operation regulations, which stipulates thermal generating units to operate as low as 55% of full load operation based on grid demand, Hon'ble Commission is requested to allow actual Auxiliary Consumption to compensate for low load operation of units for truing up of FY 2024-25. The actual auxiliary consumption for FY 2024-25 was 6.04%.</t>
    </r>
  </si>
  <si>
    <r>
      <rPr>
        <b/>
        <sz val="11"/>
        <rFont val="Arial"/>
        <family val="2"/>
      </rPr>
      <t>Note</t>
    </r>
    <r>
      <rPr>
        <sz val="11"/>
        <rFont val="Arial"/>
        <family val="2"/>
      </rPr>
      <t>: Approved sharing of gains for truing up of FY 2023-24 amounting Rs.51.18 crores is not included in the revenue from sale of electricity. Total TGDISCOMs dues to STPP as on 31.03.2025 is Rs.11,945 crores.</t>
    </r>
  </si>
  <si>
    <r>
      <t xml:space="preserve">Note: </t>
    </r>
    <r>
      <rPr>
        <sz val="12"/>
        <rFont val="Arial"/>
        <family val="2"/>
      </rPr>
      <t>Hon'ble Commission has noted in the last truing up order (29.04.2025) of STPP that the Claim of bridge linkage premium will be decided by Hon'ble APTEL and disallowed the claim of premium in true up of FY 2023-24 till the APTEL judgment. As the judgment is passed by Hon'ble APTEL on 28.08.2025 allowing SCCL levy of premium on STPP for coal supplied under bridge linkage by SCCL, as the same would amount to indirectly regulating coal prices which is outside the purview of EA 2003. Accordingly, the Interest on working capital is recalculated and claimed.  Hon'ble Commission is requested to consider the same as per clause 6.8.3 of TS 01 of 2019 regulation. Net Entitlement after sharing of gains/(losses) for FY 2023-24 is also shown in Form-16.</t>
    </r>
  </si>
  <si>
    <t>Normative/ actual  Claimed in true-up</t>
  </si>
</sst>
</file>

<file path=xl/styles.xml><?xml version="1.0" encoding="utf-8"?>
<styleSheet xmlns="http://schemas.openxmlformats.org/spreadsheetml/2006/main">
  <numFmts count="20">
    <numFmt numFmtId="43" formatCode="_ * #,##0.00_ ;_ * \-#,##0.00_ ;_ * &quot;-&quot;??_ ;_ @_ "/>
    <numFmt numFmtId="164" formatCode="_(* #,##0.00_);_(* \(#,##0.00\);_(* &quot;-&quot;??_);_(@_)"/>
    <numFmt numFmtId="165" formatCode="_-* #,##0.00_-;\-* #,##0.00_-;_-* &quot;-&quot;??_-;_-@_-"/>
    <numFmt numFmtId="166" formatCode="0.00_)"/>
    <numFmt numFmtId="167" formatCode="&quot;ß&quot;#,##0.00_);\(&quot;ß&quot;#,##0.00\)"/>
    <numFmt numFmtId="168" formatCode="0.0"/>
    <numFmt numFmtId="169" formatCode="0.000"/>
    <numFmt numFmtId="170" formatCode="0.0000000"/>
    <numFmt numFmtId="171" formatCode="_ * #,##0_ ;_ * \-#,##0_ ;_ * &quot;-&quot;??_ ;_ @_ "/>
    <numFmt numFmtId="172" formatCode="_(* #,##0_);_(* \(#,##0\);_(* &quot;-&quot;??_);_(@_)"/>
    <numFmt numFmtId="173" formatCode="_(* #,##0.000_);_(* \(#,##0.000\);_(* &quot;-&quot;??_);_(@_)"/>
    <numFmt numFmtId="174" formatCode="_(* #,##0.0_);_(* \(#,##0.0\);_(* &quot;-&quot;??_);_(@_)"/>
    <numFmt numFmtId="175" formatCode="0."/>
    <numFmt numFmtId="176" formatCode="_(* #,##0_);_(* \(#,##0\);_(* &quot;-&quot;_);_(@_)"/>
    <numFmt numFmtId="177" formatCode="0.0000"/>
    <numFmt numFmtId="178" formatCode="0.000%"/>
    <numFmt numFmtId="179" formatCode="0.00000"/>
    <numFmt numFmtId="180" formatCode="0.000000"/>
    <numFmt numFmtId="181" formatCode="_ * #,##0.0000000_ ;_ * \-#,##0.0000000_ ;_ * &quot;-&quot;??_ ;_ @_ "/>
    <numFmt numFmtId="182" formatCode="0.0000%"/>
  </numFmts>
  <fonts count="49">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Times New Roman"/>
      <family val="1"/>
    </font>
    <font>
      <sz val="12"/>
      <name val="Arial"/>
      <family val="2"/>
    </font>
    <font>
      <sz val="10"/>
      <name val="Arial"/>
      <family val="2"/>
    </font>
    <font>
      <sz val="12"/>
      <name val="Tms Rmn"/>
    </font>
    <font>
      <sz val="10"/>
      <name val="Helv"/>
    </font>
    <font>
      <sz val="8"/>
      <name val="Arial"/>
      <family val="2"/>
    </font>
    <font>
      <b/>
      <sz val="12"/>
      <name val="Arial"/>
      <family val="2"/>
    </font>
    <font>
      <sz val="7"/>
      <name val="Small Fonts"/>
      <family val="2"/>
    </font>
    <font>
      <b/>
      <i/>
      <sz val="16"/>
      <name val="Helv"/>
    </font>
    <font>
      <sz val="11"/>
      <name val="Arial"/>
      <family val="2"/>
    </font>
    <font>
      <sz val="11"/>
      <color theme="1"/>
      <name val="Calibri"/>
      <family val="2"/>
      <scheme val="minor"/>
    </font>
    <font>
      <sz val="11"/>
      <color indexed="8"/>
      <name val="Calibri"/>
      <family val="2"/>
    </font>
    <font>
      <sz val="11"/>
      <color theme="1"/>
      <name val="Calibri"/>
      <family val="2"/>
    </font>
    <font>
      <sz val="10"/>
      <name val="Arial"/>
      <family val="2"/>
    </font>
    <font>
      <b/>
      <sz val="11"/>
      <name val="Arial"/>
      <family val="2"/>
    </font>
    <font>
      <sz val="11"/>
      <color indexed="8"/>
      <name val="Arial"/>
      <family val="2"/>
    </font>
    <font>
      <vertAlign val="superscript"/>
      <sz val="11"/>
      <name val="Arial"/>
      <family val="2"/>
    </font>
    <font>
      <b/>
      <sz val="11"/>
      <color indexed="9"/>
      <name val="Arial"/>
      <family val="2"/>
    </font>
    <font>
      <b/>
      <sz val="18"/>
      <name val="Arial"/>
      <family val="2"/>
    </font>
    <font>
      <sz val="10"/>
      <name val="Arial"/>
      <family val="2"/>
    </font>
    <font>
      <i/>
      <sz val="12"/>
      <name val="Arial"/>
      <family val="2"/>
    </font>
    <font>
      <sz val="11"/>
      <color rgb="FFFF0000"/>
      <name val="Arial"/>
      <family val="2"/>
    </font>
    <font>
      <b/>
      <sz val="12"/>
      <color indexed="9"/>
      <name val="Arial"/>
      <family val="2"/>
    </font>
    <font>
      <sz val="10"/>
      <color rgb="FF000000"/>
      <name val="Times New Roman"/>
      <family val="1"/>
    </font>
    <font>
      <b/>
      <sz val="11"/>
      <color theme="1"/>
      <name val="Calibri"/>
      <family val="2"/>
      <scheme val="minor"/>
    </font>
    <font>
      <b/>
      <sz val="10"/>
      <name val="Arial"/>
      <family val="2"/>
    </font>
    <font>
      <sz val="14"/>
      <name val="Calibri"/>
      <family val="2"/>
    </font>
    <font>
      <sz val="10"/>
      <name val="Arial"/>
      <family val="2"/>
    </font>
    <font>
      <u/>
      <sz val="10"/>
      <color theme="10"/>
      <name val="Arial"/>
      <family val="2"/>
    </font>
    <font>
      <sz val="11"/>
      <color rgb="FF000000"/>
      <name val="Arial"/>
      <family val="2"/>
    </font>
    <font>
      <u/>
      <sz val="12"/>
      <color theme="10"/>
      <name val="Arial"/>
      <family val="2"/>
    </font>
    <font>
      <sz val="12"/>
      <color theme="1"/>
      <name val="Arial"/>
      <family val="2"/>
    </font>
    <font>
      <b/>
      <sz val="12"/>
      <color theme="1"/>
      <name val="Arial"/>
      <family val="2"/>
    </font>
    <font>
      <sz val="12"/>
      <color rgb="FFFF0000"/>
      <name val="Arial"/>
      <family val="2"/>
    </font>
    <font>
      <b/>
      <sz val="12"/>
      <color theme="1" tint="4.9989318521683403E-2"/>
      <name val="Arial"/>
      <family val="2"/>
    </font>
    <font>
      <b/>
      <sz val="12"/>
      <color rgb="FFFF0000"/>
      <name val="Arial"/>
      <family val="2"/>
    </font>
    <font>
      <b/>
      <sz val="12"/>
      <color rgb="FF000000"/>
      <name val="Arial"/>
      <family val="2"/>
    </font>
    <font>
      <sz val="12"/>
      <color rgb="FF000000"/>
      <name val="Arial"/>
      <family val="2"/>
    </font>
    <font>
      <b/>
      <u/>
      <sz val="12"/>
      <name val="Arial"/>
      <family val="2"/>
    </font>
    <font>
      <b/>
      <sz val="12"/>
      <color indexed="8"/>
      <name val="Arial"/>
      <family val="2"/>
    </font>
    <font>
      <sz val="12"/>
      <color theme="1" tint="4.9989318521683403E-2"/>
      <name val="Arial"/>
      <family val="2"/>
    </font>
  </fonts>
  <fills count="21">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rgb="FFC4C4C4"/>
      </patternFill>
    </fill>
  </fills>
  <borders count="46">
    <border>
      <left/>
      <right/>
      <top/>
      <bottom/>
      <diagonal/>
    </border>
    <border>
      <left/>
      <right style="thin">
        <color indexed="8"/>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rgb="FF000000"/>
      </top>
      <bottom/>
      <diagonal/>
    </border>
    <border>
      <left style="medium">
        <color indexed="64"/>
      </left>
      <right style="medium">
        <color indexed="64"/>
      </right>
      <top/>
      <bottom/>
      <diagonal/>
    </border>
    <border>
      <left style="medium">
        <color indexed="64"/>
      </left>
      <right style="thin">
        <color indexed="64"/>
      </right>
      <top/>
      <bottom/>
      <diagonal/>
    </border>
    <border>
      <left style="medium">
        <color indexed="64"/>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right style="medium">
        <color indexed="64"/>
      </right>
      <top style="thin">
        <color indexed="64"/>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39080">
    <xf numFmtId="0" fontId="0" fillId="0" borderId="0"/>
    <xf numFmtId="0" fontId="11" fillId="0" borderId="0" applyNumberFormat="0" applyFill="0" applyBorder="0" applyAlignment="0" applyProtection="0"/>
    <xf numFmtId="0" fontId="12" fillId="0" borderId="1"/>
    <xf numFmtId="0" fontId="12" fillId="0" borderId="1"/>
    <xf numFmtId="38" fontId="13" fillId="2" borderId="0" applyNumberFormat="0" applyBorder="0" applyAlignment="0" applyProtection="0"/>
    <xf numFmtId="0" fontId="14" fillId="0" borderId="2" applyNumberFormat="0" applyAlignment="0" applyProtection="0">
      <alignment horizontal="left" vertical="center"/>
    </xf>
    <xf numFmtId="0" fontId="14" fillId="0" borderId="3">
      <alignment horizontal="left" vertical="center"/>
    </xf>
    <xf numFmtId="10" fontId="13" fillId="3" borderId="4" applyNumberFormat="0" applyBorder="0" applyAlignment="0" applyProtection="0"/>
    <xf numFmtId="37" fontId="15" fillId="0" borderId="0"/>
    <xf numFmtId="166" fontId="16" fillId="0" borderId="0"/>
    <xf numFmtId="0" fontId="10" fillId="0" borderId="0"/>
    <xf numFmtId="0" fontId="10" fillId="0" borderId="0"/>
    <xf numFmtId="0" fontId="8" fillId="0" borderId="0"/>
    <xf numFmtId="0" fontId="8" fillId="0" borderId="0"/>
    <xf numFmtId="0" fontId="10" fillId="0" borderId="0">
      <alignment vertical="center"/>
    </xf>
    <xf numFmtId="167" fontId="10" fillId="0" borderId="0" applyFont="0" applyFill="0" applyBorder="0" applyAlignment="0" applyProtection="0"/>
    <xf numFmtId="10" fontId="10" fillId="0" borderId="0" applyFont="0" applyFill="0" applyBorder="0" applyAlignment="0" applyProtection="0"/>
    <xf numFmtId="0" fontId="10" fillId="0" borderId="0"/>
    <xf numFmtId="0" fontId="18" fillId="0" borderId="0"/>
    <xf numFmtId="164" fontId="18" fillId="0" borderId="0" applyFont="0" applyFill="0" applyBorder="0" applyAlignment="0" applyProtection="0"/>
    <xf numFmtId="9" fontId="18" fillId="0" borderId="0" applyFont="0" applyFill="0" applyBorder="0" applyAlignment="0" applyProtection="0"/>
    <xf numFmtId="165" fontId="19" fillId="0" borderId="0" applyFont="0" applyFill="0" applyBorder="0" applyAlignment="0" applyProtection="0"/>
    <xf numFmtId="0" fontId="20" fillId="0" borderId="0"/>
    <xf numFmtId="9"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0" fillId="0" borderId="0" applyFont="0" applyFill="0" applyBorder="0" applyAlignment="0" applyProtection="0"/>
    <xf numFmtId="43" fontId="19" fillId="0" borderId="0" applyFont="0" applyFill="0" applyBorder="0" applyAlignment="0" applyProtection="0"/>
    <xf numFmtId="0" fontId="10" fillId="0" borderId="0"/>
    <xf numFmtId="0" fontId="10" fillId="0" borderId="0"/>
    <xf numFmtId="0" fontId="10" fillId="0" borderId="0"/>
    <xf numFmtId="0" fontId="10" fillId="0" borderId="0"/>
    <xf numFmtId="0" fontId="18" fillId="0" borderId="0"/>
    <xf numFmtId="0" fontId="19" fillId="0" borderId="0"/>
    <xf numFmtId="0" fontId="19" fillId="0" borderId="0"/>
    <xf numFmtId="0" fontId="18"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0" fillId="0" borderId="0" applyFont="0" applyFill="0" applyBorder="0" applyAlignment="0" applyProtection="0"/>
    <xf numFmtId="9" fontId="19" fillId="0" borderId="0" applyFont="0" applyFill="0" applyBorder="0" applyAlignment="0" applyProtection="0"/>
    <xf numFmtId="164" fontId="21"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0" fontId="10" fillId="0" borderId="0"/>
    <xf numFmtId="0" fontId="10" fillId="0" borderId="0"/>
    <xf numFmtId="0" fontId="8" fillId="0" borderId="0"/>
    <xf numFmtId="0" fontId="10" fillId="0" borderId="0" applyBorder="0" applyProtection="0"/>
    <xf numFmtId="167" fontId="19"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7" fillId="0" borderId="0"/>
    <xf numFmtId="164" fontId="7" fillId="0" borderId="0" applyFont="0" applyFill="0" applyBorder="0" applyAlignment="0" applyProtection="0"/>
    <xf numFmtId="165" fontId="10"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0" fontId="6" fillId="0" borderId="0"/>
    <xf numFmtId="0" fontId="6" fillId="0" borderId="0"/>
    <xf numFmtId="0" fontId="5" fillId="0" borderId="0"/>
    <xf numFmtId="0" fontId="4" fillId="0" borderId="0"/>
    <xf numFmtId="43" fontId="27"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0" fontId="31" fillId="0" borderId="0"/>
    <xf numFmtId="0" fontId="31" fillId="0" borderId="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176"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4" fontId="3" fillId="0" borderId="0" applyFont="0" applyFill="0" applyBorder="0" applyAlignment="0" applyProtection="0"/>
    <xf numFmtId="43" fontId="10" fillId="0" borderId="0" applyFont="0" applyFill="0" applyBorder="0" applyAlignment="0" applyProtection="0"/>
    <xf numFmtId="164" fontId="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166"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6"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8"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6" fontId="19"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 fillId="0" borderId="0"/>
    <xf numFmtId="0" fontId="10" fillId="0" borderId="0"/>
    <xf numFmtId="0" fontId="10" fillId="0" borderId="0"/>
    <xf numFmtId="0" fontId="3" fillId="0" borderId="0"/>
    <xf numFmtId="0" fontId="3" fillId="0" borderId="0"/>
    <xf numFmtId="0" fontId="10" fillId="0" borderId="0"/>
    <xf numFmtId="0" fontId="10" fillId="0" borderId="0"/>
    <xf numFmtId="0" fontId="10" fillId="0" borderId="0"/>
    <xf numFmtId="0" fontId="10"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 fillId="0" borderId="0"/>
    <xf numFmtId="0" fontId="10" fillId="0" borderId="0"/>
    <xf numFmtId="0" fontId="3" fillId="0" borderId="0"/>
    <xf numFmtId="0" fontId="10" fillId="0" borderId="0"/>
    <xf numFmtId="0" fontId="10" fillId="0" borderId="0"/>
    <xf numFmtId="0" fontId="10" fillId="0" borderId="0"/>
    <xf numFmtId="0" fontId="10" fillId="0" borderId="0"/>
    <xf numFmtId="0" fontId="3" fillId="0" borderId="0"/>
    <xf numFmtId="0" fontId="3" fillId="0" borderId="0"/>
    <xf numFmtId="0" fontId="10"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 fillId="0" borderId="0"/>
    <xf numFmtId="0" fontId="3" fillId="0" borderId="0"/>
    <xf numFmtId="0" fontId="10" fillId="0" borderId="0"/>
    <xf numFmtId="0" fontId="10" fillId="0" borderId="0"/>
    <xf numFmtId="0" fontId="10" fillId="0" borderId="0"/>
    <xf numFmtId="0" fontId="10" fillId="0" borderId="0"/>
    <xf numFmtId="0" fontId="3" fillId="0" borderId="0"/>
    <xf numFmtId="0" fontId="3" fillId="0" borderId="0"/>
    <xf numFmtId="0" fontId="3" fillId="0" borderId="0"/>
    <xf numFmtId="0" fontId="10" fillId="0" borderId="0"/>
    <xf numFmtId="0" fontId="3" fillId="0" borderId="0"/>
    <xf numFmtId="0" fontId="3" fillId="0" borderId="0"/>
    <xf numFmtId="0" fontId="3" fillId="0" borderId="0"/>
    <xf numFmtId="0" fontId="3" fillId="0" borderId="0"/>
    <xf numFmtId="0" fontId="3" fillId="0" borderId="0"/>
    <xf numFmtId="0" fontId="10" fillId="0" borderId="0"/>
    <xf numFmtId="0" fontId="3" fillId="0" borderId="0"/>
    <xf numFmtId="0" fontId="3" fillId="0" borderId="0"/>
    <xf numFmtId="0" fontId="10" fillId="0" borderId="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0" fontId="3" fillId="7" borderId="28" applyNumberFormat="0" applyFont="0" applyAlignment="0" applyProtection="0"/>
    <xf numFmtId="9" fontId="3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7" fillId="0" borderId="0" applyFont="0" applyFill="0" applyBorder="0" applyAlignment="0" applyProtection="0"/>
    <xf numFmtId="43" fontId="10" fillId="0" borderId="0" applyFont="0" applyFill="0" applyBorder="0" applyAlignment="0" applyProtection="0"/>
    <xf numFmtId="0" fontId="2" fillId="0" borderId="0"/>
    <xf numFmtId="43" fontId="35" fillId="0" borderId="0" applyFont="0" applyFill="0" applyBorder="0" applyAlignment="0" applyProtection="0"/>
    <xf numFmtId="43" fontId="1" fillId="0" borderId="0" applyFont="0" applyFill="0" applyBorder="0" applyAlignment="0" applyProtection="0"/>
    <xf numFmtId="0" fontId="1" fillId="0" borderId="0"/>
    <xf numFmtId="0" fontId="36" fillId="0" borderId="0" applyNumberFormat="0" applyFill="0" applyBorder="0" applyAlignment="0" applyProtection="0">
      <alignment vertical="top"/>
      <protection locked="0"/>
    </xf>
  </cellStyleXfs>
  <cellXfs count="730">
    <xf numFmtId="0" fontId="0" fillId="0" borderId="0" xfId="0"/>
    <xf numFmtId="0" fontId="9" fillId="0" borderId="0" xfId="10" applyFont="1" applyAlignment="1">
      <alignment horizontal="center" vertical="center"/>
    </xf>
    <xf numFmtId="0" fontId="17" fillId="0" borderId="4" xfId="14" applyFont="1" applyBorder="1" applyAlignment="1">
      <alignment horizontal="center" vertical="center"/>
    </xf>
    <xf numFmtId="0" fontId="17" fillId="0" borderId="4" xfId="14" applyFont="1" applyBorder="1">
      <alignment vertical="center"/>
    </xf>
    <xf numFmtId="0" fontId="17" fillId="0" borderId="0" xfId="10" applyFont="1"/>
    <xf numFmtId="0" fontId="17" fillId="0" borderId="0" xfId="10" applyFont="1" applyAlignment="1">
      <alignment vertical="center"/>
    </xf>
    <xf numFmtId="0" fontId="9" fillId="0" borderId="0" xfId="14" applyFont="1">
      <alignment vertical="center"/>
    </xf>
    <xf numFmtId="0" fontId="14" fillId="0" borderId="0" xfId="14" applyFont="1" applyAlignment="1">
      <alignment horizontal="right" vertical="center"/>
    </xf>
    <xf numFmtId="0" fontId="9" fillId="0" borderId="4" xfId="14" applyFont="1" applyBorder="1" applyAlignment="1">
      <alignment horizontal="center" vertical="center"/>
    </xf>
    <xf numFmtId="0" fontId="9" fillId="0" borderId="4" xfId="14" applyFont="1" applyBorder="1">
      <alignment vertical="center"/>
    </xf>
    <xf numFmtId="0" fontId="9" fillId="0" borderId="4" xfId="14" applyFont="1" applyBorder="1" applyAlignment="1">
      <alignment horizontal="left" vertical="center"/>
    </xf>
    <xf numFmtId="0" fontId="9" fillId="0" borderId="4" xfId="14" applyFont="1" applyBorder="1" applyAlignment="1">
      <alignment vertical="top" wrapText="1"/>
    </xf>
    <xf numFmtId="0" fontId="9" fillId="6" borderId="4" xfId="14" applyFont="1" applyFill="1" applyBorder="1" applyAlignment="1">
      <alignment horizontal="center" vertical="center"/>
    </xf>
    <xf numFmtId="0" fontId="14" fillId="6" borderId="4" xfId="14" applyFont="1" applyFill="1" applyBorder="1">
      <alignment vertical="center"/>
    </xf>
    <xf numFmtId="0" fontId="9" fillId="6" borderId="4" xfId="14" applyFont="1" applyFill="1" applyBorder="1" applyAlignment="1">
      <alignment horizontal="left" vertical="center"/>
    </xf>
    <xf numFmtId="0" fontId="9" fillId="0" borderId="0" xfId="10" applyFont="1"/>
    <xf numFmtId="0" fontId="9" fillId="5" borderId="0" xfId="14" applyFont="1" applyFill="1">
      <alignment vertical="center"/>
    </xf>
    <xf numFmtId="0" fontId="14" fillId="0" borderId="8" xfId="14" applyFont="1" applyBorder="1" applyAlignment="1">
      <alignment horizontal="center" vertical="center"/>
    </xf>
    <xf numFmtId="0" fontId="14" fillId="0" borderId="4" xfId="14" applyFont="1" applyBorder="1" applyAlignment="1">
      <alignment horizontal="center" vertical="center"/>
    </xf>
    <xf numFmtId="0" fontId="17" fillId="0" borderId="0" xfId="14" applyFont="1">
      <alignment vertical="center"/>
    </xf>
    <xf numFmtId="0" fontId="22" fillId="0" borderId="4" xfId="14" applyFont="1" applyBorder="1">
      <alignment vertical="center"/>
    </xf>
    <xf numFmtId="0" fontId="22" fillId="0" borderId="0" xfId="10" applyFont="1" applyAlignment="1">
      <alignment horizontal="left" vertical="center"/>
    </xf>
    <xf numFmtId="0" fontId="22" fillId="0" borderId="0" xfId="10" applyFont="1" applyAlignment="1">
      <alignment horizontal="right" vertical="center"/>
    </xf>
    <xf numFmtId="0" fontId="22" fillId="0" borderId="0" xfId="10" applyFont="1" applyAlignment="1">
      <alignment vertical="center"/>
    </xf>
    <xf numFmtId="0" fontId="17" fillId="0" borderId="0" xfId="10" applyFont="1" applyAlignment="1">
      <alignment horizontal="center" vertical="center"/>
    </xf>
    <xf numFmtId="0" fontId="22" fillId="0" borderId="0" xfId="10" applyFont="1" applyAlignment="1">
      <alignment horizontal="center" vertical="center"/>
    </xf>
    <xf numFmtId="0" fontId="22" fillId="0" borderId="0" xfId="14" applyFont="1">
      <alignment vertical="center"/>
    </xf>
    <xf numFmtId="0" fontId="17" fillId="0" borderId="4" xfId="10" applyFont="1" applyBorder="1" applyAlignment="1">
      <alignment horizontal="left" vertical="center" wrapText="1"/>
    </xf>
    <xf numFmtId="0" fontId="22" fillId="0" borderId="4" xfId="10" applyFont="1" applyBorder="1" applyAlignment="1">
      <alignment vertical="center"/>
    </xf>
    <xf numFmtId="0" fontId="17" fillId="0" borderId="0" xfId="10" applyFont="1" applyAlignment="1">
      <alignment horizontal="left"/>
    </xf>
    <xf numFmtId="0" fontId="17" fillId="0" borderId="0" xfId="14" applyFont="1" applyAlignment="1">
      <alignment horizontal="center" vertical="center"/>
    </xf>
    <xf numFmtId="0" fontId="14" fillId="0" borderId="0" xfId="14" applyFont="1" applyAlignment="1">
      <alignment horizontal="center" vertical="center"/>
    </xf>
    <xf numFmtId="0" fontId="22" fillId="0" borderId="4" xfId="10" applyFont="1" applyBorder="1" applyAlignment="1">
      <alignment vertical="center" wrapText="1"/>
    </xf>
    <xf numFmtId="0" fontId="22" fillId="0" borderId="0" xfId="10" applyFont="1" applyAlignment="1">
      <alignment horizontal="centerContinuous" vertical="center"/>
    </xf>
    <xf numFmtId="0" fontId="24" fillId="0" borderId="0" xfId="10" applyFont="1" applyAlignment="1">
      <alignment horizontal="left" vertical="center"/>
    </xf>
    <xf numFmtId="0" fontId="17" fillId="0" borderId="0" xfId="0" applyFont="1" applyAlignment="1">
      <alignment vertical="center"/>
    </xf>
    <xf numFmtId="0" fontId="25" fillId="0" borderId="0" xfId="10" applyFont="1" applyAlignment="1">
      <alignment vertical="center"/>
    </xf>
    <xf numFmtId="16" fontId="22" fillId="0" borderId="4" xfId="10" applyNumberFormat="1" applyFont="1" applyBorder="1" applyAlignment="1">
      <alignment horizontal="center" vertical="center" wrapText="1"/>
    </xf>
    <xf numFmtId="0" fontId="25" fillId="0" borderId="0" xfId="14" applyFont="1">
      <alignment vertical="center"/>
    </xf>
    <xf numFmtId="0" fontId="17" fillId="0" borderId="0" xfId="10" applyFont="1" applyAlignment="1">
      <alignment vertical="top"/>
    </xf>
    <xf numFmtId="0" fontId="22" fillId="0" borderId="0" xfId="10" applyFont="1"/>
    <xf numFmtId="2" fontId="17" fillId="0" borderId="0" xfId="10" applyNumberFormat="1" applyFont="1" applyAlignment="1">
      <alignment vertical="center"/>
    </xf>
    <xf numFmtId="169" fontId="17" fillId="0" borderId="0" xfId="10" applyNumberFormat="1" applyFont="1" applyAlignment="1">
      <alignment vertical="center"/>
    </xf>
    <xf numFmtId="0" fontId="26" fillId="0" borderId="0" xfId="0" applyFont="1" applyAlignment="1">
      <alignment vertical="center"/>
    </xf>
    <xf numFmtId="171" fontId="17" fillId="0" borderId="0" xfId="14" applyNumberFormat="1" applyFont="1">
      <alignment vertical="center"/>
    </xf>
    <xf numFmtId="0" fontId="14" fillId="0" borderId="0" xfId="14" applyFont="1" applyAlignment="1">
      <alignment horizontal="center" vertical="center"/>
    </xf>
    <xf numFmtId="0" fontId="22" fillId="0" borderId="4" xfId="14" applyFont="1" applyBorder="1" applyAlignment="1">
      <alignment horizontal="center" vertical="center"/>
    </xf>
    <xf numFmtId="0" fontId="17" fillId="0" borderId="4" xfId="10" applyFont="1" applyBorder="1" applyAlignment="1">
      <alignment horizontal="center" vertical="center" wrapText="1"/>
    </xf>
    <xf numFmtId="0" fontId="22" fillId="0" borderId="0" xfId="10" applyFont="1" applyAlignment="1">
      <alignment horizontal="left" vertical="center"/>
    </xf>
    <xf numFmtId="0" fontId="22" fillId="0" borderId="4" xfId="10" applyFont="1" applyBorder="1" applyAlignment="1">
      <alignment horizontal="center" vertical="center" wrapText="1"/>
    </xf>
    <xf numFmtId="0" fontId="22" fillId="0" borderId="4" xfId="10" applyFont="1" applyBorder="1" applyAlignment="1">
      <alignment horizontal="center" vertical="center"/>
    </xf>
    <xf numFmtId="0" fontId="17" fillId="0" borderId="4" xfId="10" applyFont="1" applyBorder="1" applyAlignment="1">
      <alignment vertical="center"/>
    </xf>
    <xf numFmtId="0" fontId="14" fillId="0" borderId="0" xfId="10" applyFont="1" applyAlignment="1">
      <alignment horizontal="center" vertical="center"/>
    </xf>
    <xf numFmtId="0" fontId="9" fillId="0" borderId="0" xfId="10" applyFont="1" applyAlignment="1">
      <alignment vertical="center"/>
    </xf>
    <xf numFmtId="0" fontId="14" fillId="0" borderId="0" xfId="10" applyFont="1" applyAlignment="1">
      <alignment horizontal="left" vertical="center"/>
    </xf>
    <xf numFmtId="0" fontId="14" fillId="0" borderId="8" xfId="14" applyFont="1" applyBorder="1" applyAlignment="1">
      <alignment horizontal="center" vertical="center" wrapText="1"/>
    </xf>
    <xf numFmtId="0" fontId="14" fillId="0" borderId="0" xfId="10" applyFont="1" applyAlignment="1">
      <alignment horizontal="right" vertical="center"/>
    </xf>
    <xf numFmtId="0" fontId="9" fillId="0" borderId="16" xfId="10" applyFont="1" applyBorder="1" applyAlignment="1">
      <alignment horizontal="center" vertical="center"/>
    </xf>
    <xf numFmtId="0" fontId="14" fillId="0" borderId="17" xfId="10" applyFont="1" applyBorder="1" applyAlignment="1">
      <alignment horizontal="center" vertical="center" wrapText="1"/>
    </xf>
    <xf numFmtId="0" fontId="14" fillId="0" borderId="17" xfId="10" applyFont="1" applyBorder="1" applyAlignment="1">
      <alignment horizontal="left" vertical="center" wrapText="1"/>
    </xf>
    <xf numFmtId="0" fontId="14" fillId="0" borderId="18" xfId="10" applyFont="1" applyBorder="1" applyAlignment="1">
      <alignment horizontal="left" vertical="center"/>
    </xf>
    <xf numFmtId="0" fontId="14" fillId="0" borderId="0" xfId="10" applyFont="1" applyAlignment="1">
      <alignment vertical="center"/>
    </xf>
    <xf numFmtId="0" fontId="9" fillId="0" borderId="5" xfId="10" applyFont="1" applyBorder="1" applyAlignment="1">
      <alignment horizontal="center" vertical="center"/>
    </xf>
    <xf numFmtId="0" fontId="9" fillId="0" borderId="4" xfId="32" applyFont="1" applyBorder="1" applyAlignment="1">
      <alignment vertical="center" wrapText="1"/>
    </xf>
    <xf numFmtId="2" fontId="9" fillId="0" borderId="4" xfId="10" applyNumberFormat="1" applyFont="1" applyBorder="1" applyAlignment="1">
      <alignment horizontal="center" vertical="center"/>
    </xf>
    <xf numFmtId="0" fontId="9" fillId="0" borderId="13" xfId="10" applyFont="1" applyBorder="1" applyAlignment="1">
      <alignment vertical="center"/>
    </xf>
    <xf numFmtId="0" fontId="14" fillId="0" borderId="14" xfId="10" applyFont="1" applyBorder="1" applyAlignment="1">
      <alignment horizontal="center" vertical="center"/>
    </xf>
    <xf numFmtId="0" fontId="9" fillId="0" borderId="14" xfId="10" applyFont="1" applyBorder="1" applyAlignment="1">
      <alignment vertical="center"/>
    </xf>
    <xf numFmtId="0" fontId="9" fillId="0" borderId="15" xfId="10" applyFont="1" applyBorder="1" applyAlignment="1">
      <alignment vertical="center"/>
    </xf>
    <xf numFmtId="0" fontId="9" fillId="0" borderId="17" xfId="10" applyFont="1" applyBorder="1" applyAlignment="1">
      <alignment vertical="center"/>
    </xf>
    <xf numFmtId="0" fontId="9" fillId="0" borderId="18" xfId="10" applyFont="1" applyBorder="1" applyAlignment="1">
      <alignment vertical="center"/>
    </xf>
    <xf numFmtId="0" fontId="9" fillId="0" borderId="10" xfId="10" applyFont="1" applyBorder="1" applyAlignment="1">
      <alignment vertical="center"/>
    </xf>
    <xf numFmtId="0" fontId="14" fillId="0" borderId="4" xfId="10" applyFont="1" applyBorder="1" applyAlignment="1">
      <alignment horizontal="center" vertical="center"/>
    </xf>
    <xf numFmtId="0" fontId="9" fillId="0" borderId="4" xfId="10" applyFont="1" applyBorder="1" applyAlignment="1">
      <alignment vertical="center"/>
    </xf>
    <xf numFmtId="0" fontId="9" fillId="0" borderId="12" xfId="10" applyFont="1" applyBorder="1" applyAlignment="1">
      <alignment vertical="center"/>
    </xf>
    <xf numFmtId="0" fontId="9" fillId="0" borderId="4" xfId="10" applyFont="1" applyBorder="1" applyAlignment="1">
      <alignment vertical="center" wrapText="1"/>
    </xf>
    <xf numFmtId="0" fontId="9" fillId="0" borderId="14" xfId="10" applyFont="1" applyBorder="1" applyAlignment="1">
      <alignment vertical="center" wrapText="1"/>
    </xf>
    <xf numFmtId="2" fontId="14" fillId="0" borderId="14" xfId="71" applyNumberFormat="1" applyFont="1" applyBorder="1" applyAlignment="1">
      <alignment horizontal="center" vertical="center" wrapText="1"/>
    </xf>
    <xf numFmtId="0" fontId="9" fillId="0" borderId="10" xfId="10" applyFont="1" applyBorder="1" applyAlignment="1">
      <alignment vertical="center" wrapText="1"/>
    </xf>
    <xf numFmtId="0" fontId="9" fillId="0" borderId="17" xfId="10" applyFont="1" applyBorder="1" applyAlignment="1">
      <alignment vertical="center" wrapText="1"/>
    </xf>
    <xf numFmtId="0" fontId="9" fillId="0" borderId="5" xfId="10" applyFont="1" applyBorder="1" applyAlignment="1">
      <alignment vertical="center"/>
    </xf>
    <xf numFmtId="0" fontId="14" fillId="0" borderId="4" xfId="10" applyFont="1" applyBorder="1" applyAlignment="1">
      <alignment horizontal="center" vertical="center" wrapText="1"/>
    </xf>
    <xf numFmtId="0" fontId="28" fillId="0" borderId="0" xfId="10" applyFont="1" applyAlignment="1">
      <alignment horizontal="right" vertical="center"/>
    </xf>
    <xf numFmtId="0" fontId="28" fillId="0" borderId="0" xfId="10" applyFont="1" applyAlignment="1">
      <alignment vertical="center"/>
    </xf>
    <xf numFmtId="169" fontId="17" fillId="0" borderId="4" xfId="10" applyNumberFormat="1" applyFont="1" applyBorder="1" applyAlignment="1">
      <alignment vertical="center"/>
    </xf>
    <xf numFmtId="169" fontId="22" fillId="0" borderId="4" xfId="10" applyNumberFormat="1" applyFont="1" applyBorder="1" applyAlignment="1">
      <alignment vertical="center"/>
    </xf>
    <xf numFmtId="169" fontId="23" fillId="0" borderId="4" xfId="10" applyNumberFormat="1" applyFont="1" applyBorder="1" applyAlignment="1">
      <alignment vertical="center"/>
    </xf>
    <xf numFmtId="2" fontId="17" fillId="0" borderId="4" xfId="14" applyNumberFormat="1" applyFont="1" applyBorder="1" applyAlignment="1">
      <alignment horizontal="center" vertical="center"/>
    </xf>
    <xf numFmtId="10" fontId="17" fillId="0" borderId="4" xfId="14" applyNumberFormat="1" applyFont="1" applyBorder="1">
      <alignment vertical="center"/>
    </xf>
    <xf numFmtId="2" fontId="17" fillId="0" borderId="4" xfId="14" applyNumberFormat="1" applyFont="1" applyBorder="1">
      <alignment vertical="center"/>
    </xf>
    <xf numFmtId="2" fontId="22" fillId="0" borderId="4" xfId="14" applyNumberFormat="1" applyFont="1" applyBorder="1" applyAlignment="1">
      <alignment horizontal="center" vertical="center"/>
    </xf>
    <xf numFmtId="9" fontId="22" fillId="0" borderId="4" xfId="14" applyNumberFormat="1" applyFont="1" applyBorder="1">
      <alignment vertical="center"/>
    </xf>
    <xf numFmtId="2" fontId="22" fillId="0" borderId="4" xfId="14" applyNumberFormat="1" applyFont="1" applyBorder="1">
      <alignment vertical="center"/>
    </xf>
    <xf numFmtId="0" fontId="30" fillId="0" borderId="0" xfId="10" applyFont="1" applyAlignment="1">
      <alignment vertical="center"/>
    </xf>
    <xf numFmtId="0" fontId="14" fillId="0" borderId="0" xfId="14" applyFont="1">
      <alignment vertical="center"/>
    </xf>
    <xf numFmtId="16" fontId="14" fillId="0" borderId="4" xfId="10" applyNumberFormat="1" applyFont="1" applyBorder="1" applyAlignment="1">
      <alignment horizontal="center" vertical="center" wrapText="1"/>
    </xf>
    <xf numFmtId="0" fontId="9" fillId="0" borderId="8" xfId="10" applyFont="1" applyBorder="1" applyAlignment="1">
      <alignment vertical="center" wrapText="1"/>
    </xf>
    <xf numFmtId="169" fontId="9" fillId="0" borderId="4" xfId="10" applyNumberFormat="1" applyFont="1" applyBorder="1" applyAlignment="1">
      <alignment horizontal="center" vertical="center"/>
    </xf>
    <xf numFmtId="10" fontId="9" fillId="0" borderId="0" xfId="38" applyNumberFormat="1" applyFont="1" applyAlignment="1">
      <alignment vertical="center"/>
    </xf>
    <xf numFmtId="169" fontId="9" fillId="0" borderId="0" xfId="14" applyNumberFormat="1" applyFont="1">
      <alignment vertical="center"/>
    </xf>
    <xf numFmtId="0" fontId="14" fillId="0" borderId="4" xfId="10" applyFont="1" applyBorder="1" applyAlignment="1">
      <alignment vertical="center" wrapText="1"/>
    </xf>
    <xf numFmtId="0" fontId="14" fillId="0" borderId="4" xfId="10" applyFont="1" applyBorder="1" applyAlignment="1">
      <alignment vertical="center"/>
    </xf>
    <xf numFmtId="0" fontId="22" fillId="0" borderId="4" xfId="10" applyFont="1" applyBorder="1" applyAlignment="1">
      <alignment horizontal="center" vertical="center" wrapText="1"/>
    </xf>
    <xf numFmtId="0" fontId="17" fillId="0" borderId="4" xfId="10" applyFont="1" applyBorder="1" applyAlignment="1">
      <alignment vertical="center"/>
    </xf>
    <xf numFmtId="2" fontId="14" fillId="0" borderId="4" xfId="0" applyNumberFormat="1" applyFont="1" applyBorder="1" applyAlignment="1">
      <alignment horizontal="center" vertical="center"/>
    </xf>
    <xf numFmtId="169" fontId="14" fillId="0" borderId="4" xfId="0" applyNumberFormat="1" applyFont="1" applyBorder="1" applyAlignment="1">
      <alignment horizontal="center" vertical="center"/>
    </xf>
    <xf numFmtId="170" fontId="9" fillId="0" borderId="4" xfId="0" applyNumberFormat="1" applyFont="1" applyBorder="1" applyAlignment="1">
      <alignment horizontal="center" vertical="center"/>
    </xf>
    <xf numFmtId="2" fontId="9" fillId="0" borderId="4" xfId="0" applyNumberFormat="1" applyFont="1" applyBorder="1" applyAlignment="1">
      <alignment horizontal="center" vertical="center"/>
    </xf>
    <xf numFmtId="169" fontId="9" fillId="0" borderId="4" xfId="0" applyNumberFormat="1" applyFont="1" applyBorder="1" applyAlignment="1">
      <alignment horizontal="center" vertical="center"/>
    </xf>
    <xf numFmtId="169" fontId="22" fillId="0" borderId="4" xfId="14" applyNumberFormat="1" applyFont="1" applyBorder="1">
      <alignment vertical="center"/>
    </xf>
    <xf numFmtId="169" fontId="17" fillId="0" borderId="4" xfId="14" applyNumberFormat="1" applyFont="1" applyBorder="1">
      <alignment vertical="center"/>
    </xf>
    <xf numFmtId="168" fontId="10" fillId="0" borderId="4" xfId="0" applyNumberFormat="1" applyFont="1" applyBorder="1" applyAlignment="1">
      <alignment horizontal="center" vertical="center"/>
    </xf>
    <xf numFmtId="0" fontId="0" fillId="0" borderId="4" xfId="0" applyBorder="1" applyAlignment="1">
      <alignment horizontal="center"/>
    </xf>
    <xf numFmtId="10" fontId="9" fillId="0" borderId="0" xfId="39073" applyNumberFormat="1" applyFont="1" applyAlignment="1">
      <alignment vertical="center"/>
    </xf>
    <xf numFmtId="4" fontId="9" fillId="0" borderId="4" xfId="32" applyNumberFormat="1" applyFont="1" applyBorder="1" applyAlignment="1">
      <alignment vertical="center" wrapText="1"/>
    </xf>
    <xf numFmtId="0" fontId="17" fillId="0" borderId="0" xfId="10" applyFont="1" applyBorder="1" applyAlignment="1">
      <alignment vertical="center"/>
    </xf>
    <xf numFmtId="2" fontId="17" fillId="0" borderId="0" xfId="14" applyNumberFormat="1" applyFont="1">
      <alignment vertical="center"/>
    </xf>
    <xf numFmtId="0" fontId="9" fillId="0" borderId="4" xfId="14" applyFont="1" applyBorder="1" applyAlignment="1">
      <alignment horizontal="left" vertical="center" wrapText="1"/>
    </xf>
    <xf numFmtId="0" fontId="14" fillId="0" borderId="4" xfId="14" applyFont="1" applyBorder="1" applyAlignment="1">
      <alignment horizontal="left" vertical="center"/>
    </xf>
    <xf numFmtId="0" fontId="32" fillId="0" borderId="4" xfId="0" applyFont="1" applyBorder="1" applyAlignment="1">
      <alignment horizontal="center" vertical="center"/>
    </xf>
    <xf numFmtId="0" fontId="32" fillId="0" borderId="4" xfId="0" applyFont="1" applyBorder="1" applyAlignment="1">
      <alignment horizontal="center"/>
    </xf>
    <xf numFmtId="2" fontId="32" fillId="0" borderId="4" xfId="0" applyNumberFormat="1" applyFont="1" applyBorder="1" applyAlignment="1">
      <alignment horizontal="center"/>
    </xf>
    <xf numFmtId="0" fontId="0" fillId="0" borderId="0" xfId="0" applyAlignment="1">
      <alignment horizontal="left" vertical="top"/>
    </xf>
    <xf numFmtId="2" fontId="33" fillId="0" borderId="0" xfId="0" applyNumberFormat="1" applyFont="1" applyAlignment="1">
      <alignment horizontal="center" vertical="center"/>
    </xf>
    <xf numFmtId="0" fontId="33" fillId="0" borderId="0" xfId="0" applyFont="1" applyAlignment="1">
      <alignment horizontal="center" vertical="center"/>
    </xf>
    <xf numFmtId="0" fontId="22" fillId="0" borderId="0" xfId="10" applyFont="1" applyAlignment="1">
      <alignment horizontal="center" vertical="center"/>
    </xf>
    <xf numFmtId="0" fontId="14" fillId="0" borderId="0" xfId="14" applyFont="1" applyAlignment="1">
      <alignment horizontal="center" vertical="center"/>
    </xf>
    <xf numFmtId="0" fontId="22" fillId="0" borderId="0" xfId="10" applyFont="1" applyAlignment="1">
      <alignment horizontal="left" vertical="center"/>
    </xf>
    <xf numFmtId="0" fontId="9" fillId="0" borderId="41" xfId="10" applyFont="1" applyBorder="1" applyAlignment="1">
      <alignment vertical="center"/>
    </xf>
    <xf numFmtId="0" fontId="9" fillId="0" borderId="42" xfId="10" applyFont="1" applyBorder="1" applyAlignment="1">
      <alignment vertical="center"/>
    </xf>
    <xf numFmtId="0" fontId="22" fillId="0" borderId="0" xfId="10" applyFont="1" applyBorder="1" applyAlignment="1">
      <alignment vertical="center"/>
    </xf>
    <xf numFmtId="0" fontId="17" fillId="0" borderId="6" xfId="10" applyFont="1" applyBorder="1" applyAlignment="1">
      <alignment horizontal="left" vertical="center" wrapText="1"/>
    </xf>
    <xf numFmtId="0" fontId="22" fillId="0" borderId="6" xfId="10" applyFont="1" applyBorder="1" applyAlignment="1">
      <alignment vertical="center"/>
    </xf>
    <xf numFmtId="2" fontId="9" fillId="0" borderId="0" xfId="14" applyNumberFormat="1" applyFont="1">
      <alignment vertical="center"/>
    </xf>
    <xf numFmtId="179" fontId="9" fillId="0" borderId="0" xfId="14" applyNumberFormat="1" applyFont="1">
      <alignment vertical="center"/>
    </xf>
    <xf numFmtId="179" fontId="17" fillId="0" borderId="0" xfId="14" applyNumberFormat="1" applyFont="1">
      <alignment vertical="center"/>
    </xf>
    <xf numFmtId="180" fontId="17" fillId="0" borderId="0" xfId="14" applyNumberFormat="1" applyFont="1">
      <alignment vertical="center"/>
    </xf>
    <xf numFmtId="0" fontId="34" fillId="0" borderId="4" xfId="14" applyFont="1" applyBorder="1" applyAlignment="1">
      <alignment horizontal="center" vertical="center"/>
    </xf>
    <xf numFmtId="0" fontId="14" fillId="0" borderId="42" xfId="10" applyFont="1" applyBorder="1" applyAlignment="1">
      <alignment horizontal="left" vertical="center"/>
    </xf>
    <xf numFmtId="0" fontId="14" fillId="0" borderId="0" xfId="10" applyFont="1" applyBorder="1" applyAlignment="1">
      <alignment horizontal="left" vertical="center"/>
    </xf>
    <xf numFmtId="0" fontId="14" fillId="0" borderId="41" xfId="10" applyFont="1" applyBorder="1" applyAlignment="1">
      <alignment horizontal="left" vertical="center"/>
    </xf>
    <xf numFmtId="0" fontId="9" fillId="0" borderId="16" xfId="10" applyFont="1" applyBorder="1" applyAlignment="1">
      <alignment vertical="center"/>
    </xf>
    <xf numFmtId="0" fontId="26" fillId="0" borderId="0" xfId="14" applyFont="1" applyAlignment="1">
      <alignment horizontal="center" vertical="center"/>
    </xf>
    <xf numFmtId="0" fontId="22" fillId="0" borderId="0" xfId="10" applyFont="1" applyAlignment="1">
      <alignment horizontal="left" vertical="center"/>
    </xf>
    <xf numFmtId="0" fontId="22" fillId="0" borderId="0" xfId="10" applyFont="1" applyAlignment="1">
      <alignment horizontal="center" vertical="center"/>
    </xf>
    <xf numFmtId="0" fontId="22" fillId="0" borderId="4" xfId="14" applyFont="1" applyBorder="1" applyAlignment="1">
      <alignment horizontal="center" vertical="center"/>
    </xf>
    <xf numFmtId="2" fontId="14" fillId="0" borderId="4" xfId="10" applyNumberFormat="1" applyFont="1" applyBorder="1" applyAlignment="1">
      <alignment horizontal="center" vertical="center"/>
    </xf>
    <xf numFmtId="0" fontId="32" fillId="0" borderId="0" xfId="0" applyFont="1" applyBorder="1" applyAlignment="1">
      <alignment horizontal="center" vertical="center"/>
    </xf>
    <xf numFmtId="0" fontId="0" fillId="0" borderId="0" xfId="0" applyBorder="1" applyAlignment="1">
      <alignment horizontal="center"/>
    </xf>
    <xf numFmtId="2" fontId="32" fillId="0" borderId="0" xfId="0" applyNumberFormat="1" applyFont="1" applyBorder="1" applyAlignment="1">
      <alignment horizontal="center"/>
    </xf>
    <xf numFmtId="0" fontId="22" fillId="0" borderId="0" xfId="10" applyFont="1" applyAlignment="1">
      <alignment horizontal="center" vertical="center"/>
    </xf>
    <xf numFmtId="10" fontId="0" fillId="0" borderId="4" xfId="23" applyNumberFormat="1" applyFont="1" applyBorder="1" applyAlignment="1">
      <alignment horizontal="center"/>
    </xf>
    <xf numFmtId="10" fontId="33" fillId="0" borderId="4" xfId="23" applyNumberFormat="1" applyFont="1" applyBorder="1" applyAlignment="1">
      <alignment horizontal="center"/>
    </xf>
    <xf numFmtId="169" fontId="17" fillId="0" borderId="0" xfId="14" applyNumberFormat="1" applyFont="1">
      <alignment vertical="center"/>
    </xf>
    <xf numFmtId="0" fontId="14" fillId="0" borderId="8" xfId="10" applyFont="1" applyBorder="1" applyAlignment="1">
      <alignment horizontal="center" vertical="center" wrapText="1"/>
    </xf>
    <xf numFmtId="0" fontId="9" fillId="0" borderId="22" xfId="10" applyFont="1" applyBorder="1" applyAlignment="1">
      <alignment horizontal="left" vertical="center"/>
    </xf>
    <xf numFmtId="0" fontId="9" fillId="0" borderId="23" xfId="10" applyFont="1" applyBorder="1" applyAlignment="1">
      <alignment horizontal="left" vertical="center"/>
    </xf>
    <xf numFmtId="0" fontId="9" fillId="0" borderId="24" xfId="10" applyFont="1" applyBorder="1" applyAlignment="1">
      <alignment horizontal="left" vertical="center"/>
    </xf>
    <xf numFmtId="0" fontId="9" fillId="0" borderId="32" xfId="10" applyFont="1" applyBorder="1" applyAlignment="1">
      <alignment horizontal="left" vertical="center"/>
    </xf>
    <xf numFmtId="0" fontId="9" fillId="0" borderId="33" xfId="10" applyFont="1" applyBorder="1" applyAlignment="1">
      <alignment horizontal="left" vertical="center"/>
    </xf>
    <xf numFmtId="0" fontId="9" fillId="0" borderId="34" xfId="10" applyFont="1" applyBorder="1" applyAlignment="1">
      <alignment horizontal="left" vertical="center"/>
    </xf>
    <xf numFmtId="0" fontId="9" fillId="0" borderId="4" xfId="10" applyFont="1" applyBorder="1" applyAlignment="1">
      <alignment horizontal="left" vertical="center" wrapText="1"/>
    </xf>
    <xf numFmtId="0" fontId="9" fillId="0" borderId="4" xfId="10" applyFont="1" applyBorder="1" applyAlignment="1">
      <alignment horizontal="left" vertical="center"/>
    </xf>
    <xf numFmtId="2" fontId="9" fillId="0" borderId="4" xfId="71" applyNumberFormat="1" applyFont="1" applyBorder="1" applyAlignment="1">
      <alignment horizontal="left" vertical="center" wrapText="1"/>
    </xf>
    <xf numFmtId="0" fontId="37" fillId="0" borderId="0" xfId="75" applyFont="1" applyAlignment="1">
      <alignment horizontal="left" vertical="top"/>
    </xf>
    <xf numFmtId="0" fontId="37" fillId="0" borderId="0" xfId="76" applyFont="1" applyAlignment="1">
      <alignment horizontal="left" vertical="top"/>
    </xf>
    <xf numFmtId="0" fontId="22" fillId="0" borderId="4" xfId="10" applyFont="1" applyBorder="1" applyAlignment="1">
      <alignment horizontal="center" vertical="center" wrapText="1"/>
    </xf>
    <xf numFmtId="0" fontId="14" fillId="0" borderId="8" xfId="10" applyFont="1" applyBorder="1" applyAlignment="1">
      <alignment horizontal="center" vertical="center"/>
    </xf>
    <xf numFmtId="0" fontId="14" fillId="0" borderId="10" xfId="10" applyFont="1" applyBorder="1" applyAlignment="1">
      <alignment horizontal="center" vertical="center"/>
    </xf>
    <xf numFmtId="0" fontId="9" fillId="0" borderId="12" xfId="10" applyFont="1" applyBorder="1" applyAlignment="1">
      <alignment horizontal="center" vertical="center" wrapText="1"/>
    </xf>
    <xf numFmtId="0" fontId="9" fillId="0" borderId="8" xfId="10" applyFont="1" applyBorder="1" applyAlignment="1">
      <alignment horizontal="center" vertical="center" wrapText="1"/>
    </xf>
    <xf numFmtId="0" fontId="9" fillId="0" borderId="4" xfId="10" applyFont="1" applyBorder="1" applyAlignment="1">
      <alignment horizontal="center" vertical="center" wrapText="1"/>
    </xf>
    <xf numFmtId="0" fontId="17" fillId="0" borderId="4" xfId="10" applyFont="1" applyBorder="1" applyAlignment="1">
      <alignment vertical="center"/>
    </xf>
    <xf numFmtId="0" fontId="14" fillId="0" borderId="4" xfId="14" applyFont="1" applyBorder="1" applyAlignment="1">
      <alignment horizontal="center" vertical="center" wrapText="1"/>
    </xf>
    <xf numFmtId="0" fontId="14" fillId="0" borderId="7" xfId="10" applyFont="1" applyBorder="1" applyAlignment="1">
      <alignment horizontal="center" vertical="center" wrapText="1"/>
    </xf>
    <xf numFmtId="0" fontId="9" fillId="0" borderId="4" xfId="10" applyFont="1" applyBorder="1" applyAlignment="1">
      <alignment horizontal="center" vertical="center"/>
    </xf>
    <xf numFmtId="0" fontId="38" fillId="5" borderId="4" xfId="39079" applyFont="1" applyFill="1" applyBorder="1" applyAlignment="1" applyProtection="1">
      <alignment horizontal="center" vertical="center"/>
    </xf>
    <xf numFmtId="2" fontId="9" fillId="0" borderId="4" xfId="14" applyNumberFormat="1" applyFont="1" applyBorder="1" applyAlignment="1">
      <alignment horizontal="center" vertical="center"/>
    </xf>
    <xf numFmtId="0" fontId="38" fillId="0" borderId="4" xfId="39079" applyFont="1" applyBorder="1" applyAlignment="1" applyProtection="1">
      <alignment horizontal="center" vertical="center"/>
    </xf>
    <xf numFmtId="0" fontId="14" fillId="0" borderId="4" xfId="14" applyFont="1" applyBorder="1">
      <alignment vertical="center"/>
    </xf>
    <xf numFmtId="2" fontId="14" fillId="0" borderId="4" xfId="14" applyNumberFormat="1" applyFont="1" applyBorder="1" applyAlignment="1">
      <alignment horizontal="center" vertical="center"/>
    </xf>
    <xf numFmtId="169" fontId="9" fillId="0" borderId="4" xfId="14" applyNumberFormat="1" applyFont="1" applyBorder="1" applyAlignment="1">
      <alignment horizontal="center" vertical="center"/>
    </xf>
    <xf numFmtId="0" fontId="9" fillId="0" borderId="43" xfId="14" applyFont="1" applyFill="1" applyBorder="1" applyAlignment="1">
      <alignment vertical="center" wrapText="1"/>
    </xf>
    <xf numFmtId="0" fontId="9" fillId="0" borderId="45" xfId="14" applyFont="1" applyFill="1" applyBorder="1" applyAlignment="1">
      <alignment vertical="center" wrapText="1"/>
    </xf>
    <xf numFmtId="0" fontId="39" fillId="0" borderId="22" xfId="39075" applyFont="1" applyBorder="1"/>
    <xf numFmtId="0" fontId="39" fillId="0" borderId="23" xfId="39075" applyFont="1" applyBorder="1"/>
    <xf numFmtId="0" fontId="40" fillId="0" borderId="23" xfId="39075" applyFont="1" applyBorder="1"/>
    <xf numFmtId="0" fontId="39" fillId="0" borderId="0" xfId="39075" applyFont="1"/>
    <xf numFmtId="0" fontId="39" fillId="0" borderId="25" xfId="39075" applyFont="1" applyBorder="1"/>
    <xf numFmtId="0" fontId="40" fillId="0" borderId="0" xfId="39075" applyFont="1"/>
    <xf numFmtId="0" fontId="40" fillId="0" borderId="25" xfId="39075" applyFont="1" applyBorder="1"/>
    <xf numFmtId="0" fontId="39" fillId="0" borderId="0" xfId="39075" applyFont="1" applyBorder="1"/>
    <xf numFmtId="0" fontId="40" fillId="0" borderId="5" xfId="39075" applyFont="1" applyBorder="1" applyAlignment="1">
      <alignment horizontal="center" vertical="center"/>
    </xf>
    <xf numFmtId="0" fontId="40" fillId="0" borderId="4" xfId="39075" applyFont="1" applyBorder="1" applyAlignment="1">
      <alignment horizontal="center" vertical="center" wrapText="1"/>
    </xf>
    <xf numFmtId="0" fontId="40" fillId="0" borderId="6" xfId="39075" applyFont="1" applyBorder="1" applyAlignment="1">
      <alignment horizontal="center" vertical="center" wrapText="1"/>
    </xf>
    <xf numFmtId="0" fontId="40" fillId="0" borderId="3" xfId="39075" applyFont="1" applyBorder="1" applyAlignment="1">
      <alignment horizontal="center" vertical="center" wrapText="1"/>
    </xf>
    <xf numFmtId="0" fontId="40" fillId="0" borderId="40" xfId="39075" applyFont="1" applyBorder="1" applyAlignment="1">
      <alignment horizontal="center" vertical="center" wrapText="1"/>
    </xf>
    <xf numFmtId="0" fontId="40" fillId="0" borderId="12" xfId="39075" applyFont="1" applyBorder="1" applyAlignment="1">
      <alignment horizontal="center" vertical="center" wrapText="1"/>
    </xf>
    <xf numFmtId="0" fontId="40" fillId="0" borderId="5" xfId="39075" applyFont="1" applyBorder="1" applyAlignment="1">
      <alignment horizontal="center"/>
    </xf>
    <xf numFmtId="0" fontId="40" fillId="0" borderId="4" xfId="39075" applyFont="1" applyBorder="1" applyAlignment="1">
      <alignment horizontal="center"/>
    </xf>
    <xf numFmtId="0" fontId="40" fillId="0" borderId="6" xfId="39075" applyFont="1" applyBorder="1" applyAlignment="1">
      <alignment horizontal="center"/>
    </xf>
    <xf numFmtId="0" fontId="40" fillId="0" borderId="40" xfId="39075" applyFont="1" applyBorder="1" applyAlignment="1">
      <alignment horizontal="center"/>
    </xf>
    <xf numFmtId="0" fontId="40" fillId="0" borderId="12" xfId="39075" applyFont="1" applyBorder="1" applyAlignment="1">
      <alignment horizontal="center"/>
    </xf>
    <xf numFmtId="0" fontId="39" fillId="0" borderId="5" xfId="39075" applyFont="1" applyBorder="1" applyAlignment="1">
      <alignment horizontal="left"/>
    </xf>
    <xf numFmtId="0" fontId="39" fillId="0" borderId="4" xfId="39075" applyFont="1" applyBorder="1" applyAlignment="1">
      <alignment horizontal="center"/>
    </xf>
    <xf numFmtId="0" fontId="39" fillId="0" borderId="6" xfId="39075" applyFont="1" applyBorder="1" applyAlignment="1">
      <alignment horizontal="center"/>
    </xf>
    <xf numFmtId="0" fontId="39" fillId="0" borderId="4" xfId="39075" applyFont="1" applyBorder="1"/>
    <xf numFmtId="0" fontId="39" fillId="0" borderId="6" xfId="39075" applyFont="1" applyBorder="1"/>
    <xf numFmtId="0" fontId="39" fillId="0" borderId="40" xfId="39075" applyFont="1" applyBorder="1"/>
    <xf numFmtId="0" fontId="39" fillId="0" borderId="12" xfId="39075" applyFont="1" applyBorder="1"/>
    <xf numFmtId="2" fontId="39" fillId="0" borderId="4" xfId="39075" applyNumberFormat="1" applyFont="1" applyBorder="1" applyAlignment="1">
      <alignment horizontal="center" vertical="center"/>
    </xf>
    <xf numFmtId="2" fontId="39" fillId="0" borderId="9" xfId="39075" applyNumberFormat="1" applyFont="1" applyBorder="1" applyAlignment="1">
      <alignment horizontal="center" vertical="center"/>
    </xf>
    <xf numFmtId="10" fontId="39" fillId="0" borderId="4" xfId="39073" applyNumberFormat="1" applyFont="1" applyBorder="1" applyAlignment="1">
      <alignment horizontal="center" vertical="center"/>
    </xf>
    <xf numFmtId="10" fontId="39" fillId="0" borderId="4" xfId="37021" applyNumberFormat="1" applyFont="1" applyBorder="1" applyAlignment="1">
      <alignment horizontal="center" vertical="center"/>
    </xf>
    <xf numFmtId="10" fontId="39" fillId="0" borderId="6" xfId="37021" applyNumberFormat="1" applyFont="1" applyBorder="1" applyAlignment="1">
      <alignment horizontal="center" vertical="center"/>
    </xf>
    <xf numFmtId="10" fontId="39" fillId="0" borderId="9" xfId="37021" applyNumberFormat="1" applyFont="1" applyBorder="1" applyAlignment="1">
      <alignment horizontal="center" vertical="center"/>
    </xf>
    <xf numFmtId="2" fontId="39" fillId="0" borderId="4" xfId="37021" applyNumberFormat="1" applyFont="1" applyBorder="1" applyAlignment="1">
      <alignment horizontal="center" vertical="center"/>
    </xf>
    <xf numFmtId="2" fontId="39" fillId="0" borderId="9" xfId="37021" applyNumberFormat="1" applyFont="1" applyBorder="1" applyAlignment="1">
      <alignment horizontal="center" vertical="center"/>
    </xf>
    <xf numFmtId="0" fontId="39" fillId="0" borderId="5" xfId="39075" applyFont="1" applyBorder="1" applyAlignment="1">
      <alignment horizontal="left" wrapText="1"/>
    </xf>
    <xf numFmtId="177" fontId="39" fillId="0" borderId="4" xfId="39075" applyNumberFormat="1" applyFont="1" applyBorder="1" applyAlignment="1">
      <alignment horizontal="center" vertical="center"/>
    </xf>
    <xf numFmtId="2" fontId="39" fillId="0" borderId="6" xfId="39075" applyNumberFormat="1" applyFont="1" applyBorder="1" applyAlignment="1">
      <alignment horizontal="center" vertical="center"/>
    </xf>
    <xf numFmtId="2" fontId="39" fillId="0" borderId="4" xfId="39075" applyNumberFormat="1" applyFont="1" applyBorder="1" applyAlignment="1">
      <alignment horizontal="center"/>
    </xf>
    <xf numFmtId="2" fontId="39" fillId="0" borderId="40" xfId="39075" applyNumberFormat="1" applyFont="1" applyBorder="1" applyAlignment="1">
      <alignment horizontal="center"/>
    </xf>
    <xf numFmtId="2" fontId="39" fillId="0" borderId="12" xfId="39075" applyNumberFormat="1" applyFont="1" applyBorder="1" applyAlignment="1">
      <alignment horizontal="center"/>
    </xf>
    <xf numFmtId="2" fontId="39" fillId="0" borderId="40" xfId="39075" applyNumberFormat="1" applyFont="1" applyBorder="1" applyAlignment="1">
      <alignment horizontal="center" vertical="center"/>
    </xf>
    <xf numFmtId="2" fontId="39" fillId="0" borderId="12" xfId="39075" applyNumberFormat="1" applyFont="1" applyBorder="1" applyAlignment="1">
      <alignment horizontal="center" vertical="center"/>
    </xf>
    <xf numFmtId="0" fontId="39" fillId="0" borderId="5" xfId="39075" applyFont="1" applyBorder="1"/>
    <xf numFmtId="2" fontId="39" fillId="0" borderId="4" xfId="39075" applyNumberFormat="1" applyFont="1" applyBorder="1"/>
    <xf numFmtId="0" fontId="40" fillId="0" borderId="5" xfId="39075" applyFont="1" applyBorder="1"/>
    <xf numFmtId="0" fontId="39" fillId="0" borderId="5" xfId="39075" applyFont="1" applyBorder="1" applyAlignment="1">
      <alignment vertical="center"/>
    </xf>
    <xf numFmtId="2" fontId="40" fillId="0" borderId="4" xfId="39075" applyNumberFormat="1" applyFont="1" applyBorder="1" applyAlignment="1">
      <alignment horizontal="center" vertical="center"/>
    </xf>
    <xf numFmtId="2" fontId="40" fillId="0" borderId="6" xfId="39075" applyNumberFormat="1" applyFont="1" applyBorder="1" applyAlignment="1">
      <alignment horizontal="center" vertical="center"/>
    </xf>
    <xf numFmtId="2" fontId="40" fillId="0" borderId="12" xfId="39075" applyNumberFormat="1" applyFont="1" applyBorder="1" applyAlignment="1">
      <alignment horizontal="center" vertical="center"/>
    </xf>
    <xf numFmtId="0" fontId="39" fillId="0" borderId="31" xfId="39075" applyFont="1" applyBorder="1" applyAlignment="1">
      <alignment vertical="center" wrapText="1"/>
    </xf>
    <xf numFmtId="2" fontId="40" fillId="0" borderId="8" xfId="39075" applyNumberFormat="1" applyFont="1" applyBorder="1" applyAlignment="1">
      <alignment horizontal="center" vertical="center"/>
    </xf>
    <xf numFmtId="2" fontId="40" fillId="0" borderId="29" xfId="39075" applyNumberFormat="1" applyFont="1" applyBorder="1" applyAlignment="1">
      <alignment horizontal="center" vertical="center"/>
    </xf>
    <xf numFmtId="0" fontId="40" fillId="0" borderId="13" xfId="39075" applyFont="1" applyBorder="1" applyAlignment="1">
      <alignment vertical="center" wrapText="1"/>
    </xf>
    <xf numFmtId="2" fontId="40" fillId="0" borderId="14" xfId="39075" applyNumberFormat="1" applyFont="1" applyBorder="1" applyAlignment="1">
      <alignment horizontal="center" vertical="center"/>
    </xf>
    <xf numFmtId="2" fontId="40" fillId="0" borderId="15" xfId="39075" applyNumberFormat="1" applyFont="1" applyBorder="1" applyAlignment="1">
      <alignment horizontal="center" vertical="center"/>
    </xf>
    <xf numFmtId="0" fontId="39" fillId="0" borderId="26" xfId="39075" applyFont="1" applyBorder="1"/>
    <xf numFmtId="0" fontId="39" fillId="0" borderId="25" xfId="39075" applyFont="1" applyBorder="1" applyAlignment="1">
      <alignment horizontal="left"/>
    </xf>
    <xf numFmtId="0" fontId="39" fillId="0" borderId="0" xfId="39075" applyFont="1" applyAlignment="1">
      <alignment horizontal="left"/>
    </xf>
    <xf numFmtId="2" fontId="40" fillId="0" borderId="0" xfId="39075" applyNumberFormat="1" applyFont="1"/>
    <xf numFmtId="0" fontId="39" fillId="0" borderId="0" xfId="72" applyFont="1" applyAlignment="1">
      <alignment horizontal="center" vertical="center"/>
    </xf>
    <xf numFmtId="0" fontId="40" fillId="0" borderId="0" xfId="72" applyFont="1" applyAlignment="1">
      <alignment horizontal="center" vertical="center"/>
    </xf>
    <xf numFmtId="0" fontId="40" fillId="0" borderId="4" xfId="72" applyFont="1" applyBorder="1" applyAlignment="1">
      <alignment horizontal="center" vertical="center"/>
    </xf>
    <xf numFmtId="0" fontId="39" fillId="0" borderId="6" xfId="72" applyFont="1" applyBorder="1" applyAlignment="1">
      <alignment vertical="center"/>
    </xf>
    <xf numFmtId="0" fontId="39" fillId="0" borderId="3" xfId="72" applyFont="1" applyBorder="1" applyAlignment="1">
      <alignment vertical="center"/>
    </xf>
    <xf numFmtId="0" fontId="39" fillId="0" borderId="9" xfId="72" applyFont="1" applyBorder="1" applyAlignment="1">
      <alignment vertical="center"/>
    </xf>
    <xf numFmtId="0" fontId="40" fillId="5" borderId="4" xfId="72" applyFont="1" applyFill="1" applyBorder="1" applyAlignment="1">
      <alignment horizontal="center" vertical="center"/>
    </xf>
    <xf numFmtId="0" fontId="40" fillId="0" borderId="4" xfId="72" applyFont="1" applyBorder="1" applyAlignment="1">
      <alignment horizontal="left" vertical="center" wrapText="1"/>
    </xf>
    <xf numFmtId="0" fontId="39" fillId="0" borderId="4" xfId="72" applyFont="1" applyBorder="1" applyAlignment="1">
      <alignment horizontal="center" vertical="center"/>
    </xf>
    <xf numFmtId="0" fontId="39" fillId="0" borderId="4" xfId="72" applyFont="1" applyBorder="1" applyAlignment="1">
      <alignment horizontal="left" vertical="center" wrapText="1"/>
    </xf>
    <xf numFmtId="173" fontId="39" fillId="5" borderId="4" xfId="74" applyNumberFormat="1" applyFont="1" applyFill="1" applyBorder="1" applyAlignment="1">
      <alignment horizontal="center"/>
    </xf>
    <xf numFmtId="173" fontId="39" fillId="5" borderId="4" xfId="74" applyNumberFormat="1" applyFont="1" applyFill="1" applyBorder="1" applyAlignment="1">
      <alignment horizontal="center" vertical="center"/>
    </xf>
    <xf numFmtId="0" fontId="9" fillId="0" borderId="4" xfId="72" applyFont="1" applyBorder="1" applyAlignment="1">
      <alignment horizontal="center" vertical="center"/>
    </xf>
    <xf numFmtId="0" fontId="9" fillId="0" borderId="4" xfId="72" applyFont="1" applyBorder="1" applyAlignment="1">
      <alignment horizontal="left" vertical="center" wrapText="1"/>
    </xf>
    <xf numFmtId="174" fontId="9" fillId="5" borderId="4" xfId="74" applyNumberFormat="1" applyFont="1" applyFill="1" applyBorder="1" applyAlignment="1">
      <alignment horizontal="center" vertical="center"/>
    </xf>
    <xf numFmtId="174" fontId="39" fillId="5" borderId="4" xfId="74" applyNumberFormat="1" applyFont="1" applyFill="1" applyBorder="1" applyAlignment="1">
      <alignment horizontal="center" vertical="center"/>
    </xf>
    <xf numFmtId="172" fontId="9" fillId="5" borderId="4" xfId="74" applyNumberFormat="1" applyFont="1" applyFill="1" applyBorder="1" applyAlignment="1">
      <alignment horizontal="center" vertical="center"/>
    </xf>
    <xf numFmtId="172" fontId="39" fillId="5" borderId="4" xfId="74" applyNumberFormat="1" applyFont="1" applyFill="1" applyBorder="1" applyAlignment="1">
      <alignment horizontal="center" vertical="center"/>
    </xf>
    <xf numFmtId="0" fontId="9" fillId="0" borderId="0" xfId="72" applyFont="1" applyAlignment="1">
      <alignment horizontal="center" vertical="center"/>
    </xf>
    <xf numFmtId="0" fontId="39" fillId="5" borderId="4" xfId="72" applyFont="1" applyFill="1" applyBorder="1" applyAlignment="1">
      <alignment horizontal="center" vertical="center"/>
    </xf>
    <xf numFmtId="1" fontId="39" fillId="5" borderId="4" xfId="72" applyNumberFormat="1" applyFont="1" applyFill="1" applyBorder="1" applyAlignment="1">
      <alignment horizontal="center" vertical="center"/>
    </xf>
    <xf numFmtId="2" fontId="39" fillId="5" borderId="4" xfId="72" applyNumberFormat="1" applyFont="1" applyFill="1" applyBorder="1" applyAlignment="1">
      <alignment horizontal="center" vertical="center"/>
    </xf>
    <xf numFmtId="169" fontId="39" fillId="5" borderId="4" xfId="72" applyNumberFormat="1" applyFont="1" applyFill="1" applyBorder="1" applyAlignment="1">
      <alignment horizontal="center" vertical="center"/>
    </xf>
    <xf numFmtId="0" fontId="39" fillId="0" borderId="4" xfId="72" applyFont="1" applyBorder="1" applyAlignment="1">
      <alignment horizontal="center" vertical="center" wrapText="1"/>
    </xf>
    <xf numFmtId="1" fontId="39" fillId="0" borderId="4" xfId="72" applyNumberFormat="1" applyFont="1" applyBorder="1" applyAlignment="1">
      <alignment horizontal="center" vertical="center"/>
    </xf>
    <xf numFmtId="0" fontId="39" fillId="5" borderId="0" xfId="72" applyFont="1" applyFill="1" applyAlignment="1">
      <alignment horizontal="center" vertical="center"/>
    </xf>
    <xf numFmtId="168" fontId="39" fillId="5" borderId="4" xfId="72" applyNumberFormat="1" applyFont="1" applyFill="1" applyBorder="1" applyAlignment="1">
      <alignment horizontal="center" vertical="center"/>
    </xf>
    <xf numFmtId="0" fontId="9" fillId="5" borderId="4" xfId="72" applyFont="1" applyFill="1" applyBorder="1" applyAlignment="1">
      <alignment horizontal="center" vertical="center"/>
    </xf>
    <xf numFmtId="0" fontId="41" fillId="0" borderId="0" xfId="72" applyFont="1" applyAlignment="1">
      <alignment horizontal="center" vertical="center"/>
    </xf>
    <xf numFmtId="0" fontId="39" fillId="0" borderId="0" xfId="72" applyFont="1" applyAlignment="1">
      <alignment horizontal="center" vertical="center" wrapText="1"/>
    </xf>
    <xf numFmtId="173" fontId="9" fillId="5" borderId="4" xfId="74" applyNumberFormat="1" applyFont="1" applyFill="1" applyBorder="1" applyAlignment="1">
      <alignment horizontal="left" vertical="center"/>
    </xf>
    <xf numFmtId="2" fontId="9" fillId="5" borderId="4" xfId="74" applyNumberFormat="1" applyFont="1" applyFill="1" applyBorder="1" applyAlignment="1">
      <alignment horizontal="center" vertical="center"/>
    </xf>
    <xf numFmtId="0" fontId="9" fillId="0" borderId="0" xfId="72" applyFont="1" applyAlignment="1">
      <alignment horizontal="left" vertical="center" wrapText="1"/>
    </xf>
    <xf numFmtId="0" fontId="41" fillId="5" borderId="0" xfId="72" applyFont="1" applyFill="1" applyAlignment="1">
      <alignment horizontal="center" vertical="center"/>
    </xf>
    <xf numFmtId="0" fontId="40" fillId="0" borderId="4" xfId="72" applyFont="1" applyBorder="1" applyAlignment="1">
      <alignment horizontal="center" vertical="center" wrapText="1"/>
    </xf>
    <xf numFmtId="173" fontId="39" fillId="5" borderId="4" xfId="72" applyNumberFormat="1" applyFont="1" applyFill="1" applyBorder="1" applyAlignment="1">
      <alignment horizontal="center" vertical="center"/>
    </xf>
    <xf numFmtId="0" fontId="39" fillId="0" borderId="3" xfId="0" applyFont="1" applyFill="1" applyBorder="1" applyAlignment="1">
      <alignment vertical="center"/>
    </xf>
    <xf numFmtId="0" fontId="39" fillId="0" borderId="9" xfId="0" applyFont="1" applyFill="1" applyBorder="1" applyAlignment="1">
      <alignment vertical="center"/>
    </xf>
    <xf numFmtId="0" fontId="39" fillId="5" borderId="4" xfId="0" applyFont="1" applyFill="1" applyBorder="1" applyAlignment="1">
      <alignment horizontal="center" vertical="center"/>
    </xf>
    <xf numFmtId="1" fontId="39" fillId="5" borderId="4" xfId="0" applyNumberFormat="1" applyFont="1" applyFill="1" applyBorder="1" applyAlignment="1">
      <alignment horizontal="center" vertical="center"/>
    </xf>
    <xf numFmtId="2" fontId="39" fillId="5" borderId="4" xfId="0" applyNumberFormat="1" applyFont="1" applyFill="1" applyBorder="1" applyAlignment="1">
      <alignment horizontal="center" vertical="center"/>
    </xf>
    <xf numFmtId="1" fontId="39" fillId="0" borderId="4" xfId="0" applyNumberFormat="1" applyFont="1" applyFill="1" applyBorder="1" applyAlignment="1">
      <alignment horizontal="center" vertical="center"/>
    </xf>
    <xf numFmtId="0" fontId="39" fillId="5" borderId="0" xfId="0" applyFont="1" applyFill="1" applyAlignment="1">
      <alignment horizontal="center" vertical="center"/>
    </xf>
    <xf numFmtId="168" fontId="39" fillId="5" borderId="4" xfId="0" applyNumberFormat="1" applyFont="1" applyFill="1" applyBorder="1" applyAlignment="1">
      <alignment horizontal="center" vertical="center"/>
    </xf>
    <xf numFmtId="0" fontId="9" fillId="5" borderId="4" xfId="0" applyFont="1" applyFill="1" applyBorder="1" applyAlignment="1">
      <alignment horizontal="center" vertical="center"/>
    </xf>
    <xf numFmtId="169" fontId="9" fillId="5" borderId="4" xfId="39076" applyNumberFormat="1" applyFont="1" applyFill="1" applyBorder="1" applyAlignment="1">
      <alignment horizontal="center" vertical="center"/>
    </xf>
    <xf numFmtId="169" fontId="9" fillId="5" borderId="4" xfId="24654" applyNumberFormat="1" applyFont="1" applyFill="1" applyBorder="1" applyAlignment="1">
      <alignment horizontal="center" vertical="center"/>
    </xf>
    <xf numFmtId="0" fontId="41" fillId="5" borderId="0" xfId="0" applyFont="1" applyFill="1" applyAlignment="1">
      <alignment horizontal="center" vertical="center"/>
    </xf>
    <xf numFmtId="0" fontId="40" fillId="5" borderId="4" xfId="0" applyFont="1" applyFill="1" applyBorder="1" applyAlignment="1">
      <alignment horizontal="center" vertical="center"/>
    </xf>
    <xf numFmtId="1" fontId="39" fillId="0" borderId="0" xfId="72" applyNumberFormat="1" applyFont="1" applyAlignment="1">
      <alignment horizontal="center" vertical="center"/>
    </xf>
    <xf numFmtId="182" fontId="9" fillId="0" borderId="0" xfId="39073" applyNumberFormat="1" applyFont="1" applyAlignment="1">
      <alignment vertical="center"/>
    </xf>
    <xf numFmtId="0" fontId="14" fillId="0" borderId="0" xfId="10" applyFont="1" applyAlignment="1">
      <alignment horizontal="centerContinuous"/>
    </xf>
    <xf numFmtId="0" fontId="9" fillId="0" borderId="0" xfId="10" applyFont="1" applyAlignment="1">
      <alignment horizontal="centerContinuous"/>
    </xf>
    <xf numFmtId="0" fontId="9" fillId="0" borderId="4" xfId="10" applyFont="1" applyBorder="1"/>
    <xf numFmtId="0" fontId="14" fillId="0" borderId="4" xfId="10" applyFont="1" applyBorder="1"/>
    <xf numFmtId="0" fontId="9" fillId="0" borderId="4" xfId="10" applyFont="1" applyBorder="1" applyAlignment="1">
      <alignment wrapText="1"/>
    </xf>
    <xf numFmtId="2" fontId="9" fillId="0" borderId="10" xfId="0" applyNumberFormat="1" applyFont="1" applyBorder="1" applyAlignment="1">
      <alignment vertical="center"/>
    </xf>
    <xf numFmtId="2" fontId="9" fillId="0" borderId="7" xfId="0" applyNumberFormat="1" applyFont="1" applyBorder="1" applyAlignment="1">
      <alignment horizontal="center" vertical="center"/>
    </xf>
    <xf numFmtId="168" fontId="9" fillId="0" borderId="4" xfId="0" applyNumberFormat="1" applyFont="1" applyBorder="1" applyAlignment="1">
      <alignment horizontal="center" vertical="center"/>
    </xf>
    <xf numFmtId="10" fontId="9" fillId="0" borderId="4" xfId="23" applyNumberFormat="1" applyFont="1" applyBorder="1" applyAlignment="1">
      <alignment horizontal="center"/>
    </xf>
    <xf numFmtId="10" fontId="14" fillId="0" borderId="4" xfId="23" applyNumberFormat="1" applyFont="1" applyBorder="1" applyAlignment="1">
      <alignment horizontal="center"/>
    </xf>
    <xf numFmtId="0" fontId="9" fillId="0" borderId="4" xfId="10" quotePrefix="1" applyFont="1" applyBorder="1" applyAlignment="1">
      <alignment horizontal="left" vertical="top" wrapText="1"/>
    </xf>
    <xf numFmtId="0" fontId="9" fillId="0" borderId="4" xfId="10" applyFont="1" applyBorder="1" applyAlignment="1">
      <alignment horizontal="left"/>
    </xf>
    <xf numFmtId="2" fontId="9" fillId="0" borderId="4" xfId="0" applyNumberFormat="1" applyFont="1" applyFill="1" applyBorder="1" applyAlignment="1">
      <alignment horizontal="center" vertical="center"/>
    </xf>
    <xf numFmtId="0" fontId="14" fillId="0" borderId="4" xfId="10" applyFont="1" applyBorder="1" applyAlignment="1">
      <alignment horizontal="left"/>
    </xf>
    <xf numFmtId="2" fontId="9" fillId="0" borderId="4" xfId="10" applyNumberFormat="1" applyFont="1" applyFill="1" applyBorder="1" applyAlignment="1">
      <alignment horizontal="center" vertical="center"/>
    </xf>
    <xf numFmtId="0" fontId="14" fillId="0" borderId="4" xfId="10" applyFont="1" applyBorder="1" applyAlignment="1">
      <alignment horizontal="left" vertical="center"/>
    </xf>
    <xf numFmtId="2" fontId="9" fillId="0" borderId="0" xfId="10" applyNumberFormat="1" applyFont="1" applyAlignment="1">
      <alignment vertical="center"/>
    </xf>
    <xf numFmtId="0" fontId="9" fillId="0" borderId="0" xfId="14" applyFont="1" applyAlignment="1">
      <alignment horizontal="center" vertical="center"/>
    </xf>
    <xf numFmtId="0" fontId="9" fillId="0" borderId="4" xfId="10" applyFont="1" applyBorder="1" applyAlignment="1">
      <alignment horizontal="left" vertical="top" wrapText="1"/>
    </xf>
    <xf numFmtId="2" fontId="9" fillId="0" borderId="4" xfId="38" applyNumberFormat="1" applyFont="1" applyFill="1" applyBorder="1" applyAlignment="1">
      <alignment horizontal="center" vertical="center"/>
    </xf>
    <xf numFmtId="169" fontId="9" fillId="0" borderId="4" xfId="38" applyNumberFormat="1" applyFont="1" applyFill="1" applyBorder="1" applyAlignment="1">
      <alignment horizontal="center" vertical="center"/>
    </xf>
    <xf numFmtId="2" fontId="14" fillId="0" borderId="4" xfId="14" applyNumberFormat="1" applyFont="1" applyFill="1" applyBorder="1" applyAlignment="1">
      <alignment horizontal="center" vertical="center"/>
    </xf>
    <xf numFmtId="2" fontId="9" fillId="0" borderId="4" xfId="14" applyNumberFormat="1" applyFont="1" applyBorder="1" applyAlignment="1">
      <alignment vertical="center"/>
    </xf>
    <xf numFmtId="0" fontId="14" fillId="0" borderId="0" xfId="10" applyFont="1" applyAlignment="1">
      <alignment horizontal="left"/>
    </xf>
    <xf numFmtId="0" fontId="14" fillId="0" borderId="0" xfId="10" applyFont="1" applyAlignment="1">
      <alignment horizontal="right"/>
    </xf>
    <xf numFmtId="0" fontId="9" fillId="0" borderId="7" xfId="10" applyFont="1" applyBorder="1" applyAlignment="1">
      <alignment horizontal="center" vertical="center"/>
    </xf>
    <xf numFmtId="2" fontId="9" fillId="0" borderId="4" xfId="10" applyNumberFormat="1" applyFont="1" applyBorder="1" applyAlignment="1">
      <alignment horizontal="center" vertical="center" wrapText="1"/>
    </xf>
    <xf numFmtId="0" fontId="9" fillId="0" borderId="0" xfId="10" applyFont="1" applyAlignment="1">
      <alignment horizontal="center"/>
    </xf>
    <xf numFmtId="169" fontId="9" fillId="0" borderId="0" xfId="10" applyNumberFormat="1" applyFont="1"/>
    <xf numFmtId="0" fontId="9" fillId="0" borderId="0" xfId="0" applyFont="1" applyAlignment="1">
      <alignment vertical="center"/>
    </xf>
    <xf numFmtId="0" fontId="9" fillId="0" borderId="4" xfId="0" applyFont="1" applyBorder="1" applyAlignment="1">
      <alignment horizontal="center" vertical="center"/>
    </xf>
    <xf numFmtId="0" fontId="9" fillId="0" borderId="4" xfId="0" applyFont="1" applyBorder="1" applyAlignment="1">
      <alignment vertical="center"/>
    </xf>
    <xf numFmtId="0" fontId="14" fillId="0" borderId="4" xfId="0" applyFont="1" applyBorder="1" applyAlignment="1">
      <alignment vertical="center"/>
    </xf>
    <xf numFmtId="0" fontId="14" fillId="4" borderId="0" xfId="67" applyFont="1" applyFill="1" applyAlignment="1">
      <alignment horizontal="center" vertical="center"/>
    </xf>
    <xf numFmtId="10" fontId="9" fillId="4" borderId="0" xfId="38" applyNumberFormat="1" applyFont="1" applyFill="1" applyBorder="1" applyAlignment="1">
      <alignment horizontal="center" vertical="center"/>
    </xf>
    <xf numFmtId="2" fontId="9" fillId="0" borderId="0" xfId="67" applyNumberFormat="1" applyFont="1" applyAlignment="1">
      <alignment horizontal="center" vertical="center"/>
    </xf>
    <xf numFmtId="2" fontId="9" fillId="4" borderId="0" xfId="67" applyNumberFormat="1" applyFont="1" applyFill="1" applyAlignment="1">
      <alignment horizontal="center" vertical="center"/>
    </xf>
    <xf numFmtId="2" fontId="14" fillId="4" borderId="0" xfId="67" applyNumberFormat="1" applyFont="1" applyFill="1" applyAlignment="1">
      <alignment horizontal="center" vertical="center"/>
    </xf>
    <xf numFmtId="10" fontId="14" fillId="4" borderId="0" xfId="38" applyNumberFormat="1" applyFont="1" applyFill="1" applyBorder="1" applyAlignment="1">
      <alignment horizontal="center" vertical="center"/>
    </xf>
    <xf numFmtId="2" fontId="9" fillId="4" borderId="4" xfId="67" applyNumberFormat="1" applyFont="1" applyFill="1" applyBorder="1" applyAlignment="1">
      <alignment horizontal="center" vertical="center"/>
    </xf>
    <xf numFmtId="2" fontId="9" fillId="0" borderId="4" xfId="67" applyNumberFormat="1" applyFont="1" applyFill="1" applyBorder="1" applyAlignment="1">
      <alignment horizontal="center" vertical="center"/>
    </xf>
    <xf numFmtId="2" fontId="9" fillId="4" borderId="4" xfId="19" applyNumberFormat="1" applyFont="1" applyFill="1" applyBorder="1" applyAlignment="1">
      <alignment horizontal="center" vertical="center"/>
    </xf>
    <xf numFmtId="0" fontId="14" fillId="4" borderId="4" xfId="67" applyFont="1" applyFill="1" applyBorder="1" applyAlignment="1">
      <alignment horizontal="center" vertical="center"/>
    </xf>
    <xf numFmtId="2" fontId="9" fillId="0" borderId="4" xfId="67" applyNumberFormat="1" applyFont="1" applyBorder="1" applyAlignment="1">
      <alignment horizontal="center" vertical="center"/>
    </xf>
    <xf numFmtId="10" fontId="9" fillId="4" borderId="4" xfId="38" applyNumberFormat="1" applyFont="1" applyFill="1" applyBorder="1" applyAlignment="1">
      <alignment horizontal="center" vertical="center"/>
    </xf>
    <xf numFmtId="2" fontId="14" fillId="4" borderId="4" xfId="67" applyNumberFormat="1" applyFont="1" applyFill="1" applyBorder="1" applyAlignment="1">
      <alignment horizontal="center" vertical="center"/>
    </xf>
    <xf numFmtId="10" fontId="14" fillId="4" borderId="4" xfId="38" applyNumberFormat="1" applyFont="1" applyFill="1" applyBorder="1" applyAlignment="1">
      <alignment horizontal="center" vertical="center"/>
    </xf>
    <xf numFmtId="0" fontId="9" fillId="4" borderId="0" xfId="67" applyFont="1" applyFill="1" applyBorder="1" applyAlignment="1">
      <alignment horizontal="center" vertical="center"/>
    </xf>
    <xf numFmtId="0" fontId="14" fillId="4" borderId="0" xfId="67" applyFont="1" applyFill="1" applyBorder="1" applyAlignment="1">
      <alignment horizontal="left" vertical="center"/>
    </xf>
    <xf numFmtId="0" fontId="14" fillId="4" borderId="0" xfId="67" applyFont="1" applyFill="1" applyBorder="1" applyAlignment="1">
      <alignment horizontal="center" vertical="center"/>
    </xf>
    <xf numFmtId="2" fontId="9" fillId="0" borderId="0" xfId="67" applyNumberFormat="1" applyFont="1" applyBorder="1" applyAlignment="1">
      <alignment horizontal="center" vertical="center"/>
    </xf>
    <xf numFmtId="2" fontId="9" fillId="4" borderId="0" xfId="67" applyNumberFormat="1" applyFont="1" applyFill="1" applyBorder="1" applyAlignment="1">
      <alignment horizontal="center" vertical="center"/>
    </xf>
    <xf numFmtId="2" fontId="14" fillId="4" borderId="0" xfId="67" applyNumberFormat="1" applyFont="1" applyFill="1" applyBorder="1" applyAlignment="1">
      <alignment horizontal="center" vertical="center"/>
    </xf>
    <xf numFmtId="0" fontId="9" fillId="4" borderId="0" xfId="67" applyFont="1" applyFill="1" applyAlignment="1">
      <alignment horizontal="center" vertical="center"/>
    </xf>
    <xf numFmtId="0" fontId="14" fillId="4" borderId="0" xfId="67" applyFont="1" applyFill="1" applyAlignment="1">
      <alignment horizontal="left" vertical="center"/>
    </xf>
    <xf numFmtId="0" fontId="44" fillId="0" borderId="0" xfId="71" applyFont="1" applyAlignment="1">
      <alignment horizontal="center" vertical="center" wrapText="1"/>
    </xf>
    <xf numFmtId="0" fontId="44" fillId="0" borderId="0" xfId="71" applyFont="1" applyAlignment="1">
      <alignment vertical="center" wrapText="1"/>
    </xf>
    <xf numFmtId="2" fontId="40" fillId="0" borderId="0" xfId="71" applyNumberFormat="1" applyFont="1" applyAlignment="1">
      <alignment horizontal="center" vertical="center" wrapText="1"/>
    </xf>
    <xf numFmtId="0" fontId="44" fillId="0" borderId="4" xfId="71" applyFont="1" applyBorder="1" applyAlignment="1">
      <alignment vertical="center"/>
    </xf>
    <xf numFmtId="10" fontId="45" fillId="0" borderId="4" xfId="71" applyNumberFormat="1" applyFont="1" applyBorder="1" applyAlignment="1">
      <alignment horizontal="center" vertical="center" wrapText="1"/>
    </xf>
    <xf numFmtId="0" fontId="45" fillId="0" borderId="4" xfId="71" applyFont="1" applyBorder="1" applyAlignment="1">
      <alignment vertical="center" wrapText="1"/>
    </xf>
    <xf numFmtId="0" fontId="39" fillId="0" borderId="4" xfId="71" applyFont="1" applyBorder="1" applyAlignment="1">
      <alignment wrapText="1"/>
    </xf>
    <xf numFmtId="0" fontId="40" fillId="0" borderId="4" xfId="71" applyFont="1" applyBorder="1" applyAlignment="1">
      <alignment vertical="center" wrapText="1"/>
    </xf>
    <xf numFmtId="0" fontId="40" fillId="0" borderId="4" xfId="71" applyFont="1" applyBorder="1" applyAlignment="1">
      <alignment horizontal="center" vertical="center" wrapText="1"/>
    </xf>
    <xf numFmtId="2" fontId="39" fillId="0" borderId="4" xfId="71" applyNumberFormat="1" applyFont="1" applyBorder="1" applyAlignment="1">
      <alignment horizontal="center" vertical="center" wrapText="1"/>
    </xf>
    <xf numFmtId="0" fontId="44" fillId="0" borderId="4" xfId="71" applyFont="1" applyBorder="1" applyAlignment="1">
      <alignment vertical="center" wrapText="1"/>
    </xf>
    <xf numFmtId="169" fontId="40" fillId="0" borderId="4" xfId="71" applyNumberFormat="1" applyFont="1" applyBorder="1" applyAlignment="1">
      <alignment horizontal="center" vertical="center" wrapText="1"/>
    </xf>
    <xf numFmtId="2" fontId="40" fillId="0" borderId="4" xfId="71" applyNumberFormat="1" applyFont="1" applyBorder="1" applyAlignment="1">
      <alignment horizontal="center" vertical="center" wrapText="1"/>
    </xf>
    <xf numFmtId="2" fontId="40" fillId="0" borderId="0" xfId="71" applyNumberFormat="1" applyFont="1" applyBorder="1" applyAlignment="1">
      <alignment horizontal="center" vertical="center" wrapText="1"/>
    </xf>
    <xf numFmtId="0" fontId="14" fillId="4" borderId="4" xfId="67" applyFont="1" applyFill="1" applyBorder="1" applyAlignment="1">
      <alignment horizontal="center" vertical="center" wrapText="1"/>
    </xf>
    <xf numFmtId="0" fontId="44" fillId="0" borderId="4" xfId="71" applyFont="1" applyBorder="1" applyAlignment="1">
      <alignment horizontal="center" vertical="center" wrapText="1"/>
    </xf>
    <xf numFmtId="0" fontId="44" fillId="0" borderId="4" xfId="71" applyFont="1" applyBorder="1" applyAlignment="1">
      <alignment horizontal="left" vertical="center"/>
    </xf>
    <xf numFmtId="0" fontId="9" fillId="4" borderId="4" xfId="67" applyFont="1" applyFill="1" applyBorder="1" applyAlignment="1">
      <alignment horizontal="center" vertical="center"/>
    </xf>
    <xf numFmtId="0" fontId="14" fillId="4" borderId="4" xfId="67" applyFont="1" applyFill="1" applyBorder="1" applyAlignment="1">
      <alignment horizontal="left" vertical="center"/>
    </xf>
    <xf numFmtId="0" fontId="9" fillId="0" borderId="6" xfId="10" applyFont="1" applyBorder="1" applyAlignment="1">
      <alignment vertical="center" wrapText="1"/>
    </xf>
    <xf numFmtId="0" fontId="9" fillId="0" borderId="6" xfId="10" applyFont="1" applyBorder="1" applyAlignment="1">
      <alignment horizontal="left" vertical="center" wrapText="1"/>
    </xf>
    <xf numFmtId="2" fontId="14" fillId="0" borderId="0" xfId="10" applyNumberFormat="1" applyFont="1" applyAlignment="1">
      <alignment vertical="center"/>
    </xf>
    <xf numFmtId="10" fontId="14" fillId="0" borderId="4" xfId="38" applyNumberFormat="1" applyFont="1" applyBorder="1" applyAlignment="1">
      <alignment horizontal="center" vertical="center"/>
    </xf>
    <xf numFmtId="10" fontId="9" fillId="0" borderId="4" xfId="38" applyNumberFormat="1" applyFont="1" applyBorder="1" applyAlignment="1">
      <alignment horizontal="center" vertical="center"/>
    </xf>
    <xf numFmtId="10" fontId="9" fillId="0" borderId="4" xfId="10" applyNumberFormat="1" applyFont="1" applyBorder="1" applyAlignment="1">
      <alignment horizontal="center" vertical="center"/>
    </xf>
    <xf numFmtId="0" fontId="9" fillId="0" borderId="0" xfId="10" applyFont="1" applyBorder="1" applyAlignment="1">
      <alignment horizontal="center" vertical="center"/>
    </xf>
    <xf numFmtId="0" fontId="9" fillId="0" borderId="0" xfId="10" applyFont="1" applyBorder="1" applyAlignment="1">
      <alignment vertical="center"/>
    </xf>
    <xf numFmtId="0" fontId="9" fillId="0" borderId="0" xfId="14" applyFont="1" applyBorder="1">
      <alignment vertical="center"/>
    </xf>
    <xf numFmtId="0" fontId="9" fillId="0" borderId="0" xfId="10" applyFont="1" applyBorder="1" applyAlignment="1">
      <alignment horizontal="left" vertical="center"/>
    </xf>
    <xf numFmtId="181" fontId="9" fillId="0" borderId="0" xfId="39076" applyNumberFormat="1" applyFont="1" applyAlignment="1">
      <alignment vertical="center"/>
    </xf>
    <xf numFmtId="0" fontId="14" fillId="0" borderId="6" xfId="14" applyFont="1" applyBorder="1" applyAlignment="1">
      <alignment horizontal="center" vertical="center" wrapText="1"/>
    </xf>
    <xf numFmtId="0" fontId="14" fillId="0" borderId="4" xfId="14" applyFont="1" applyBorder="1" applyAlignment="1">
      <alignment vertical="center" wrapText="1"/>
    </xf>
    <xf numFmtId="0" fontId="46" fillId="0" borderId="0" xfId="10" applyFont="1" applyAlignment="1">
      <alignment vertical="center"/>
    </xf>
    <xf numFmtId="14" fontId="9" fillId="0" borderId="0" xfId="10" applyNumberFormat="1" applyFont="1" applyAlignment="1">
      <alignment vertical="center"/>
    </xf>
    <xf numFmtId="43" fontId="9" fillId="0" borderId="0" xfId="39074" applyFont="1" applyAlignment="1">
      <alignment vertical="center"/>
    </xf>
    <xf numFmtId="171" fontId="9" fillId="0" borderId="9" xfId="39076" applyNumberFormat="1" applyFont="1" applyBorder="1" applyAlignment="1">
      <alignment horizontal="center" vertical="center"/>
    </xf>
    <xf numFmtId="171" fontId="9" fillId="0" borderId="0" xfId="10" applyNumberFormat="1" applyFont="1" applyAlignment="1">
      <alignment vertical="center"/>
    </xf>
    <xf numFmtId="10" fontId="9" fillId="0" borderId="0" xfId="10" applyNumberFormat="1" applyFont="1" applyAlignment="1">
      <alignment vertical="center"/>
    </xf>
    <xf numFmtId="0" fontId="45" fillId="0" borderId="6" xfId="0" applyFont="1" applyBorder="1" applyAlignment="1">
      <alignment horizontal="left" vertical="center" wrapText="1"/>
    </xf>
    <xf numFmtId="0" fontId="44" fillId="0" borderId="6" xfId="0" applyFont="1" applyBorder="1" applyAlignment="1">
      <alignment horizontal="left" vertical="center" wrapText="1"/>
    </xf>
    <xf numFmtId="43" fontId="9" fillId="0" borderId="4" xfId="39076" applyNumberFormat="1" applyFont="1" applyBorder="1" applyAlignment="1">
      <alignment vertical="center"/>
    </xf>
    <xf numFmtId="43" fontId="9" fillId="0" borderId="4" xfId="39076" applyNumberFormat="1" applyFont="1" applyBorder="1" applyAlignment="1">
      <alignment horizontal="center" vertical="center"/>
    </xf>
    <xf numFmtId="43" fontId="14" fillId="0" borderId="4" xfId="39076" applyNumberFormat="1" applyFont="1" applyBorder="1" applyAlignment="1">
      <alignment horizontal="center" vertical="center"/>
    </xf>
    <xf numFmtId="43" fontId="9" fillId="0" borderId="4" xfId="39076" applyNumberFormat="1" applyFont="1" applyBorder="1"/>
    <xf numFmtId="10" fontId="14" fillId="0" borderId="4" xfId="39073" applyNumberFormat="1" applyFont="1" applyBorder="1" applyAlignment="1">
      <alignment vertical="center"/>
    </xf>
    <xf numFmtId="0" fontId="14" fillId="0" borderId="6" xfId="10" applyFont="1" applyBorder="1" applyAlignment="1">
      <alignment vertical="center" wrapText="1"/>
    </xf>
    <xf numFmtId="2" fontId="45" fillId="0" borderId="4" xfId="0" applyNumberFormat="1" applyFont="1" applyBorder="1" applyAlignment="1">
      <alignment horizontal="center" vertical="center" wrapText="1"/>
    </xf>
    <xf numFmtId="2" fontId="44" fillId="0" borderId="4" xfId="0" applyNumberFormat="1" applyFont="1" applyBorder="1" applyAlignment="1">
      <alignment horizontal="center" vertical="center" wrapText="1"/>
    </xf>
    <xf numFmtId="2" fontId="9" fillId="0" borderId="9" xfId="14" applyNumberFormat="1" applyFont="1" applyBorder="1" applyAlignment="1">
      <alignment horizontal="center" vertical="center"/>
    </xf>
    <xf numFmtId="178" fontId="9" fillId="0" borderId="9" xfId="38" applyNumberFormat="1" applyFont="1" applyBorder="1" applyAlignment="1">
      <alignment horizontal="center" vertical="center"/>
    </xf>
    <xf numFmtId="0" fontId="14" fillId="0" borderId="4" xfId="10" applyFont="1" applyBorder="1" applyAlignment="1">
      <alignment horizontal="left" vertical="center" wrapText="1"/>
    </xf>
    <xf numFmtId="2" fontId="14" fillId="0" borderId="9" xfId="14" applyNumberFormat="1" applyFont="1" applyBorder="1" applyAlignment="1">
      <alignment horizontal="center" vertical="center"/>
    </xf>
    <xf numFmtId="2" fontId="9" fillId="0" borderId="9" xfId="14" applyNumberFormat="1" applyFont="1" applyFill="1" applyBorder="1" applyAlignment="1">
      <alignment horizontal="center" vertical="center"/>
    </xf>
    <xf numFmtId="0" fontId="14" fillId="0" borderId="0" xfId="10" applyFont="1" applyAlignment="1">
      <alignment horizontal="centerContinuous" vertical="center"/>
    </xf>
    <xf numFmtId="0" fontId="9" fillId="0" borderId="0" xfId="10" applyFont="1" applyAlignment="1">
      <alignment horizontal="centerContinuous" vertical="center"/>
    </xf>
    <xf numFmtId="0" fontId="14" fillId="4" borderId="4" xfId="10" quotePrefix="1" applyFont="1" applyFill="1" applyBorder="1" applyAlignment="1">
      <alignment horizontal="center" vertical="center" wrapText="1"/>
    </xf>
    <xf numFmtId="0" fontId="14" fillId="4" borderId="4" xfId="10" applyFont="1" applyFill="1" applyBorder="1" applyAlignment="1">
      <alignment horizontal="left" vertical="center" wrapText="1"/>
    </xf>
    <xf numFmtId="0" fontId="14" fillId="4" borderId="4" xfId="14" applyFont="1" applyFill="1" applyBorder="1" applyAlignment="1">
      <alignment horizontal="center" vertical="center" wrapText="1"/>
    </xf>
    <xf numFmtId="0" fontId="14" fillId="4" borderId="4" xfId="10" applyFont="1" applyFill="1" applyBorder="1" applyAlignment="1">
      <alignment horizontal="center" vertical="center"/>
    </xf>
    <xf numFmtId="0" fontId="9" fillId="4" borderId="4" xfId="14" applyFont="1" applyFill="1" applyBorder="1">
      <alignment vertical="center"/>
    </xf>
    <xf numFmtId="0" fontId="9" fillId="4" borderId="4" xfId="10" applyFont="1" applyFill="1" applyBorder="1" applyAlignment="1">
      <alignment horizontal="center" vertical="center"/>
    </xf>
    <xf numFmtId="2" fontId="9" fillId="4" borderId="9" xfId="14" applyNumberFormat="1" applyFont="1" applyFill="1" applyBorder="1" applyAlignment="1">
      <alignment horizontal="center" vertical="center"/>
    </xf>
    <xf numFmtId="2" fontId="9" fillId="0" borderId="0" xfId="10" applyNumberFormat="1" applyFont="1" applyAlignment="1">
      <alignment horizontal="center" vertical="center"/>
    </xf>
    <xf numFmtId="0" fontId="9" fillId="4" borderId="9" xfId="14" applyFont="1" applyFill="1" applyBorder="1" applyAlignment="1">
      <alignment horizontal="center" vertical="center" wrapText="1"/>
    </xf>
    <xf numFmtId="0" fontId="9" fillId="4" borderId="4" xfId="10" applyFont="1" applyFill="1" applyBorder="1" applyAlignment="1">
      <alignment vertical="center" wrapText="1"/>
    </xf>
    <xf numFmtId="0" fontId="14" fillId="4" borderId="4" xfId="10" applyFont="1" applyFill="1" applyBorder="1" applyAlignment="1">
      <alignment vertical="center" wrapText="1"/>
    </xf>
    <xf numFmtId="2" fontId="9" fillId="4" borderId="4" xfId="14" applyNumberFormat="1" applyFont="1" applyFill="1" applyBorder="1" applyAlignment="1">
      <alignment horizontal="center" vertical="center"/>
    </xf>
    <xf numFmtId="0" fontId="9" fillId="4" borderId="4" xfId="10" applyFont="1" applyFill="1" applyBorder="1" applyAlignment="1">
      <alignment vertical="center"/>
    </xf>
    <xf numFmtId="0" fontId="9" fillId="4" borderId="4" xfId="14" applyFont="1" applyFill="1" applyBorder="1" applyAlignment="1">
      <alignment horizontal="center" vertical="center" wrapText="1"/>
    </xf>
    <xf numFmtId="0" fontId="9" fillId="5" borderId="4" xfId="14" applyFont="1" applyFill="1" applyBorder="1" applyAlignment="1">
      <alignment horizontal="center" vertical="center" wrapText="1"/>
    </xf>
    <xf numFmtId="0" fontId="9" fillId="4" borderId="4" xfId="14" applyFont="1" applyFill="1" applyBorder="1" applyAlignment="1">
      <alignment horizontal="center" vertical="center"/>
    </xf>
    <xf numFmtId="2" fontId="9" fillId="0" borderId="8" xfId="10" applyNumberFormat="1" applyFont="1" applyBorder="1" applyAlignment="1">
      <alignment horizontal="center" vertical="center"/>
    </xf>
    <xf numFmtId="2" fontId="9" fillId="4" borderId="6" xfId="14" applyNumberFormat="1" applyFont="1" applyFill="1" applyBorder="1" applyAlignment="1">
      <alignment horizontal="center" vertical="center"/>
    </xf>
    <xf numFmtId="0" fontId="9" fillId="5" borderId="7" xfId="14" applyFont="1" applyFill="1" applyBorder="1" applyAlignment="1">
      <alignment horizontal="center" vertical="center" wrapText="1"/>
    </xf>
    <xf numFmtId="0" fontId="9" fillId="4" borderId="0" xfId="10" applyFont="1" applyFill="1" applyAlignment="1">
      <alignment vertical="center"/>
    </xf>
    <xf numFmtId="0" fontId="9" fillId="0" borderId="0" xfId="14" applyFont="1" applyAlignment="1">
      <alignment horizontal="centerContinuous" vertical="center"/>
    </xf>
    <xf numFmtId="0" fontId="14" fillId="0" borderId="4" xfId="14" applyFont="1" applyBorder="1" applyAlignment="1">
      <alignment horizontal="left" vertical="center" wrapText="1"/>
    </xf>
    <xf numFmtId="0" fontId="9" fillId="0" borderId="4" xfId="14" quotePrefix="1" applyFont="1" applyBorder="1" applyAlignment="1">
      <alignment horizontal="center" vertical="center" wrapText="1"/>
    </xf>
    <xf numFmtId="0" fontId="9" fillId="0" borderId="4" xfId="14" applyFont="1" applyBorder="1" applyAlignment="1">
      <alignment horizontal="center" vertical="center" wrapText="1"/>
    </xf>
    <xf numFmtId="0" fontId="47" fillId="0" borderId="4" xfId="14" applyFont="1" applyBorder="1" applyAlignment="1">
      <alignment horizontal="center" vertical="center" wrapText="1"/>
    </xf>
    <xf numFmtId="2" fontId="9" fillId="0" borderId="4" xfId="14" applyNumberFormat="1" applyFont="1" applyBorder="1" applyAlignment="1">
      <alignment horizontal="center" vertical="center" wrapText="1"/>
    </xf>
    <xf numFmtId="169" fontId="9" fillId="0" borderId="4" xfId="14" applyNumberFormat="1" applyFont="1" applyBorder="1" applyAlignment="1">
      <alignment horizontal="center" vertical="center" wrapText="1"/>
    </xf>
    <xf numFmtId="0" fontId="9" fillId="0" borderId="4" xfId="14" applyFont="1" applyBorder="1" applyAlignment="1">
      <alignment vertical="center" wrapText="1"/>
    </xf>
    <xf numFmtId="2" fontId="9" fillId="0" borderId="4" xfId="39078" applyNumberFormat="1" applyFont="1" applyBorder="1" applyAlignment="1">
      <alignment horizontal="center" vertical="center"/>
    </xf>
    <xf numFmtId="0" fontId="9" fillId="0" borderId="4" xfId="10" applyFont="1" applyBorder="1" applyAlignment="1">
      <alignment horizontal="center"/>
    </xf>
    <xf numFmtId="0" fontId="14" fillId="0" borderId="0" xfId="14" applyFont="1" applyAlignment="1">
      <alignment horizontal="center" vertical="center" wrapText="1"/>
    </xf>
    <xf numFmtId="0" fontId="14" fillId="0" borderId="0" xfId="14" applyFont="1" applyAlignment="1">
      <alignment horizontal="left" vertical="center" wrapText="1"/>
    </xf>
    <xf numFmtId="0" fontId="9" fillId="0" borderId="0" xfId="14" quotePrefix="1" applyFont="1" applyAlignment="1">
      <alignment horizontal="center" vertical="center" wrapText="1"/>
    </xf>
    <xf numFmtId="17" fontId="14" fillId="0" borderId="4" xfId="10" applyNumberFormat="1" applyFont="1" applyBorder="1" applyAlignment="1">
      <alignment horizontal="center" vertical="center"/>
    </xf>
    <xf numFmtId="43" fontId="9" fillId="0" borderId="4" xfId="39074" applyFont="1" applyBorder="1" applyAlignment="1">
      <alignment horizontal="center" vertical="center"/>
    </xf>
    <xf numFmtId="164" fontId="48" fillId="0" borderId="4" xfId="39074" applyNumberFormat="1" applyFont="1" applyFill="1" applyBorder="1" applyAlignment="1">
      <alignment horizontal="right" vertical="center"/>
    </xf>
    <xf numFmtId="164" fontId="48" fillId="5" borderId="4" xfId="39074" applyNumberFormat="1" applyFont="1" applyFill="1" applyBorder="1" applyAlignment="1">
      <alignment horizontal="right" vertical="center"/>
    </xf>
    <xf numFmtId="164" fontId="48" fillId="5" borderId="6" xfId="39074" applyNumberFormat="1" applyFont="1" applyFill="1" applyBorder="1" applyAlignment="1">
      <alignment horizontal="right" vertical="center"/>
    </xf>
    <xf numFmtId="171" fontId="9" fillId="0" borderId="4" xfId="39074" applyNumberFormat="1" applyFont="1" applyBorder="1" applyAlignment="1">
      <alignment horizontal="center" vertical="center"/>
    </xf>
    <xf numFmtId="172" fontId="48" fillId="0" borderId="4" xfId="39074" applyNumberFormat="1" applyFont="1" applyFill="1" applyBorder="1" applyAlignment="1">
      <alignment horizontal="right" vertical="center"/>
    </xf>
    <xf numFmtId="172" fontId="48" fillId="5" borderId="4" xfId="39074" applyNumberFormat="1" applyFont="1" applyFill="1" applyBorder="1" applyAlignment="1">
      <alignment horizontal="right" vertical="center"/>
    </xf>
    <xf numFmtId="172" fontId="9" fillId="5" borderId="4" xfId="39074" applyNumberFormat="1" applyFont="1" applyFill="1" applyBorder="1" applyAlignment="1">
      <alignment horizontal="right" vertical="center"/>
    </xf>
    <xf numFmtId="172" fontId="48" fillId="5" borderId="6" xfId="39074" applyNumberFormat="1" applyFont="1" applyFill="1" applyBorder="1" applyAlignment="1">
      <alignment horizontal="right" vertical="center"/>
    </xf>
    <xf numFmtId="171" fontId="9" fillId="5" borderId="4" xfId="39074" applyNumberFormat="1" applyFont="1" applyFill="1" applyBorder="1" applyAlignment="1">
      <alignment horizontal="center" vertical="center"/>
    </xf>
    <xf numFmtId="171" fontId="9" fillId="5" borderId="6" xfId="39074" applyNumberFormat="1" applyFont="1" applyFill="1" applyBorder="1" applyAlignment="1">
      <alignment horizontal="center" vertical="center"/>
    </xf>
    <xf numFmtId="164" fontId="39" fillId="0" borderId="4" xfId="39074" applyNumberFormat="1" applyFont="1" applyFill="1" applyBorder="1" applyAlignment="1">
      <alignment horizontal="right" vertical="center"/>
    </xf>
    <xf numFmtId="164" fontId="39" fillId="5" borderId="4" xfId="39074" applyNumberFormat="1" applyFont="1" applyFill="1" applyBorder="1" applyAlignment="1">
      <alignment horizontal="right" vertical="center"/>
    </xf>
    <xf numFmtId="164" fontId="39" fillId="5" borderId="6" xfId="39074" applyNumberFormat="1" applyFont="1" applyFill="1" applyBorder="1" applyAlignment="1">
      <alignment horizontal="right" vertical="center"/>
    </xf>
    <xf numFmtId="43" fontId="39" fillId="5" borderId="4" xfId="39076" applyFont="1" applyFill="1" applyBorder="1" applyAlignment="1">
      <alignment horizontal="right" vertical="center"/>
    </xf>
    <xf numFmtId="43" fontId="39" fillId="0" borderId="4" xfId="39076" applyFont="1" applyFill="1" applyBorder="1" applyAlignment="1">
      <alignment horizontal="right" vertical="center"/>
    </xf>
    <xf numFmtId="43" fontId="39" fillId="5" borderId="4" xfId="24654" applyFont="1" applyFill="1" applyBorder="1" applyAlignment="1">
      <alignment horizontal="right" vertical="center"/>
    </xf>
    <xf numFmtId="171" fontId="9" fillId="0" borderId="6" xfId="39074" applyNumberFormat="1" applyFont="1" applyBorder="1" applyAlignment="1">
      <alignment horizontal="center" vertical="center"/>
    </xf>
    <xf numFmtId="43" fontId="9" fillId="5" borderId="4" xfId="39074" applyFont="1" applyFill="1" applyBorder="1" applyAlignment="1">
      <alignment horizontal="center" vertical="center"/>
    </xf>
    <xf numFmtId="43" fontId="9" fillId="5" borderId="6" xfId="39074" applyFont="1" applyFill="1" applyBorder="1" applyAlignment="1">
      <alignment horizontal="center" vertical="center"/>
    </xf>
    <xf numFmtId="172" fontId="39" fillId="0" borderId="4" xfId="39074" applyNumberFormat="1" applyFont="1" applyFill="1" applyBorder="1" applyAlignment="1">
      <alignment horizontal="right" vertical="center"/>
    </xf>
    <xf numFmtId="171" fontId="39" fillId="0" borderId="4" xfId="24" applyNumberFormat="1" applyFont="1" applyBorder="1"/>
    <xf numFmtId="171" fontId="39" fillId="5" borderId="4" xfId="24" applyNumberFormat="1" applyFont="1" applyFill="1" applyBorder="1"/>
    <xf numFmtId="171" fontId="39" fillId="5" borderId="6" xfId="24" applyNumberFormat="1" applyFont="1" applyFill="1" applyBorder="1"/>
    <xf numFmtId="171" fontId="9" fillId="0" borderId="0" xfId="39074" applyNumberFormat="1" applyFont="1" applyBorder="1" applyAlignment="1">
      <alignment horizontal="center" vertical="center"/>
    </xf>
    <xf numFmtId="171" fontId="9" fillId="5" borderId="0" xfId="39074" applyNumberFormat="1" applyFont="1" applyFill="1" applyBorder="1" applyAlignment="1">
      <alignment horizontal="center" vertical="center"/>
    </xf>
    <xf numFmtId="171" fontId="9" fillId="0" borderId="0" xfId="39074" applyNumberFormat="1" applyFont="1" applyAlignment="1">
      <alignment vertical="center"/>
    </xf>
    <xf numFmtId="171" fontId="9" fillId="5" borderId="0" xfId="39074" applyNumberFormat="1" applyFont="1" applyFill="1" applyAlignment="1">
      <alignment vertical="center"/>
    </xf>
    <xf numFmtId="171" fontId="9" fillId="5" borderId="4" xfId="39074" applyNumberFormat="1" applyFont="1" applyFill="1" applyBorder="1" applyAlignment="1">
      <alignment vertical="center"/>
    </xf>
    <xf numFmtId="171" fontId="9" fillId="0" borderId="4" xfId="39074" applyNumberFormat="1" applyFont="1" applyBorder="1" applyAlignment="1">
      <alignment vertical="center"/>
    </xf>
    <xf numFmtId="172" fontId="39" fillId="5" borderId="4" xfId="39074" applyNumberFormat="1" applyFont="1" applyFill="1" applyBorder="1" applyAlignment="1">
      <alignment horizontal="right" vertical="center"/>
    </xf>
    <xf numFmtId="172" fontId="39" fillId="5" borderId="6" xfId="39074" applyNumberFormat="1" applyFont="1" applyFill="1" applyBorder="1" applyAlignment="1">
      <alignment horizontal="right" vertical="center"/>
    </xf>
    <xf numFmtId="171" fontId="9" fillId="0" borderId="0" xfId="39074" applyNumberFormat="1" applyFont="1" applyAlignment="1">
      <alignment horizontal="center" vertical="center"/>
    </xf>
    <xf numFmtId="171" fontId="9" fillId="5" borderId="0" xfId="39074" applyNumberFormat="1" applyFont="1" applyFill="1" applyAlignment="1">
      <alignment horizontal="center" vertical="center"/>
    </xf>
    <xf numFmtId="0" fontId="9" fillId="5" borderId="0" xfId="10" applyFont="1" applyFill="1" applyAlignment="1">
      <alignment vertical="center"/>
    </xf>
    <xf numFmtId="1" fontId="9" fillId="0" borderId="4" xfId="10" applyNumberFormat="1" applyFont="1" applyBorder="1" applyAlignment="1">
      <alignment horizontal="center" vertical="center"/>
    </xf>
    <xf numFmtId="1" fontId="9" fillId="5" borderId="4" xfId="10" applyNumberFormat="1" applyFont="1" applyFill="1" applyBorder="1" applyAlignment="1">
      <alignment horizontal="center" vertical="center"/>
    </xf>
    <xf numFmtId="1" fontId="9" fillId="5" borderId="6" xfId="10" applyNumberFormat="1" applyFont="1" applyFill="1" applyBorder="1" applyAlignment="1">
      <alignment horizontal="center" vertical="center"/>
    </xf>
    <xf numFmtId="164" fontId="9" fillId="0" borderId="4" xfId="39074" applyNumberFormat="1" applyFont="1" applyFill="1" applyBorder="1" applyAlignment="1">
      <alignment horizontal="right" vertical="center"/>
    </xf>
    <xf numFmtId="164" fontId="9" fillId="5" borderId="4" xfId="39074" applyNumberFormat="1" applyFont="1" applyFill="1" applyBorder="1" applyAlignment="1">
      <alignment horizontal="right" vertical="center"/>
    </xf>
    <xf numFmtId="164" fontId="9" fillId="5" borderId="6" xfId="39074" applyNumberFormat="1" applyFont="1" applyFill="1" applyBorder="1" applyAlignment="1">
      <alignment horizontal="right" vertical="center"/>
    </xf>
    <xf numFmtId="0" fontId="9" fillId="5" borderId="4" xfId="10" applyFont="1" applyFill="1" applyBorder="1" applyAlignment="1">
      <alignment vertical="center"/>
    </xf>
    <xf numFmtId="0" fontId="9" fillId="5" borderId="4" xfId="10" applyFont="1" applyFill="1" applyBorder="1" applyAlignment="1">
      <alignment horizontal="center" vertical="center"/>
    </xf>
    <xf numFmtId="0" fontId="9" fillId="5" borderId="6" xfId="10" applyFont="1" applyFill="1" applyBorder="1" applyAlignment="1">
      <alignment horizontal="center" vertical="center"/>
    </xf>
    <xf numFmtId="2" fontId="39" fillId="0" borderId="6" xfId="10" applyNumberFormat="1" applyFont="1" applyBorder="1" applyAlignment="1">
      <alignment vertical="center"/>
    </xf>
    <xf numFmtId="2" fontId="39" fillId="0" borderId="4" xfId="10" applyNumberFormat="1" applyFont="1" applyBorder="1" applyAlignment="1">
      <alignment vertical="center"/>
    </xf>
    <xf numFmtId="2" fontId="39" fillId="5" borderId="6" xfId="10" applyNumberFormat="1" applyFont="1" applyFill="1" applyBorder="1" applyAlignment="1">
      <alignment vertical="center"/>
    </xf>
    <xf numFmtId="2" fontId="39" fillId="5" borderId="4" xfId="10" applyNumberFormat="1" applyFont="1" applyFill="1" applyBorder="1" applyAlignment="1">
      <alignment vertical="center"/>
    </xf>
    <xf numFmtId="1" fontId="39" fillId="5" borderId="4" xfId="10" applyNumberFormat="1" applyFont="1" applyFill="1" applyBorder="1" applyAlignment="1">
      <alignment vertical="center"/>
    </xf>
    <xf numFmtId="0" fontId="9" fillId="0" borderId="4" xfId="28776" applyFont="1" applyBorder="1" applyAlignment="1">
      <alignment horizontal="center" vertical="center"/>
    </xf>
    <xf numFmtId="0" fontId="9" fillId="0" borderId="4" xfId="28776" applyFont="1" applyBorder="1" applyAlignment="1">
      <alignment vertical="center" wrapText="1"/>
    </xf>
    <xf numFmtId="2" fontId="9" fillId="0" borderId="4" xfId="28776" applyNumberFormat="1" applyFont="1" applyBorder="1" applyAlignment="1">
      <alignment horizontal="center" vertical="center"/>
    </xf>
    <xf numFmtId="2" fontId="39" fillId="0" borderId="4" xfId="28776" applyNumberFormat="1" applyFont="1" applyBorder="1" applyAlignment="1">
      <alignment vertical="center"/>
    </xf>
    <xf numFmtId="0" fontId="9" fillId="0" borderId="4" xfId="28776" applyFont="1" applyBorder="1" applyAlignment="1">
      <alignment vertical="center"/>
    </xf>
    <xf numFmtId="0" fontId="9" fillId="5" borderId="4" xfId="28776" applyFont="1" applyFill="1" applyBorder="1" applyAlignment="1">
      <alignment vertical="center"/>
    </xf>
    <xf numFmtId="0" fontId="9" fillId="5" borderId="6" xfId="28776" applyFont="1" applyFill="1" applyBorder="1" applyAlignment="1">
      <alignment vertical="center"/>
    </xf>
    <xf numFmtId="0" fontId="39" fillId="0" borderId="4" xfId="10" applyFont="1" applyBorder="1" applyAlignment="1">
      <alignment horizontal="center" vertical="center"/>
    </xf>
    <xf numFmtId="0" fontId="39" fillId="0" borderId="4" xfId="10" applyFont="1" applyBorder="1" applyAlignment="1">
      <alignment horizontal="left" vertical="center" wrapText="1"/>
    </xf>
    <xf numFmtId="0" fontId="48" fillId="0" borderId="4" xfId="10" applyFont="1" applyBorder="1" applyAlignment="1">
      <alignment horizontal="center" vertical="center"/>
    </xf>
    <xf numFmtId="172" fontId="48" fillId="0" borderId="4" xfId="39074" applyNumberFormat="1" applyFont="1" applyFill="1" applyBorder="1" applyAlignment="1">
      <alignment horizontal="center" vertical="center"/>
    </xf>
    <xf numFmtId="172" fontId="9" fillId="0" borderId="4" xfId="10" applyNumberFormat="1" applyFont="1" applyBorder="1" applyAlignment="1">
      <alignment vertical="center"/>
    </xf>
    <xf numFmtId="172" fontId="9" fillId="5" borderId="4" xfId="10" applyNumberFormat="1" applyFont="1" applyFill="1" applyBorder="1" applyAlignment="1">
      <alignment vertical="center"/>
    </xf>
    <xf numFmtId="172" fontId="9" fillId="5" borderId="6" xfId="10" applyNumberFormat="1" applyFont="1" applyFill="1" applyBorder="1" applyAlignment="1">
      <alignment vertical="center"/>
    </xf>
    <xf numFmtId="43" fontId="9" fillId="0" borderId="0" xfId="10" applyNumberFormat="1" applyFont="1" applyAlignment="1">
      <alignment vertical="center"/>
    </xf>
    <xf numFmtId="172" fontId="9" fillId="0" borderId="0" xfId="10" applyNumberFormat="1" applyFont="1" applyAlignment="1">
      <alignment vertical="center"/>
    </xf>
    <xf numFmtId="0" fontId="9" fillId="0" borderId="4" xfId="0" applyFont="1" applyFill="1" applyBorder="1" applyAlignment="1">
      <alignment vertical="center"/>
    </xf>
    <xf numFmtId="164" fontId="39" fillId="0" borderId="4" xfId="39076" applyNumberFormat="1" applyFont="1" applyFill="1" applyBorder="1" applyAlignment="1">
      <alignment horizontal="right" vertical="center"/>
    </xf>
    <xf numFmtId="0" fontId="39" fillId="0" borderId="4" xfId="0" applyFont="1" applyFill="1" applyBorder="1" applyAlignment="1">
      <alignment vertical="center"/>
    </xf>
    <xf numFmtId="172" fontId="39" fillId="0" borderId="4" xfId="39076" applyNumberFormat="1" applyFont="1" applyFill="1" applyBorder="1" applyAlignment="1">
      <alignment horizontal="right" vertical="center"/>
    </xf>
    <xf numFmtId="172" fontId="40" fillId="0" borderId="4" xfId="39076" applyNumberFormat="1" applyFont="1" applyFill="1" applyBorder="1" applyAlignment="1">
      <alignment horizontal="right" vertical="center"/>
    </xf>
    <xf numFmtId="0" fontId="9" fillId="0" borderId="0" xfId="10" applyFont="1" applyFill="1" applyAlignment="1">
      <alignment vertical="center"/>
    </xf>
    <xf numFmtId="0" fontId="39" fillId="0" borderId="4" xfId="10" applyFont="1" applyBorder="1" applyAlignment="1">
      <alignment vertical="center" wrapText="1"/>
    </xf>
    <xf numFmtId="0" fontId="39" fillId="0" borderId="7" xfId="10" applyFont="1" applyBorder="1" applyAlignment="1">
      <alignment vertical="center" wrapText="1"/>
    </xf>
    <xf numFmtId="0" fontId="39" fillId="0" borderId="7" xfId="10" applyFont="1" applyBorder="1" applyAlignment="1">
      <alignment horizontal="center" vertical="center"/>
    </xf>
    <xf numFmtId="2" fontId="9" fillId="0" borderId="4" xfId="11" applyNumberFormat="1" applyFont="1" applyBorder="1" applyAlignment="1">
      <alignment horizontal="center" vertical="center"/>
    </xf>
    <xf numFmtId="0" fontId="40" fillId="0" borderId="4" xfId="10" applyFont="1" applyBorder="1" applyAlignment="1">
      <alignment horizontal="center" vertical="center"/>
    </xf>
    <xf numFmtId="0" fontId="22" fillId="0" borderId="6" xfId="10" applyFont="1" applyBorder="1" applyAlignment="1">
      <alignment vertical="center" wrapText="1"/>
    </xf>
    <xf numFmtId="169" fontId="17" fillId="0" borderId="9" xfId="10" applyNumberFormat="1" applyFont="1" applyBorder="1" applyAlignment="1">
      <alignment vertical="center"/>
    </xf>
    <xf numFmtId="0" fontId="22" fillId="0" borderId="5" xfId="10" applyFont="1" applyBorder="1" applyAlignment="1">
      <alignment horizontal="center" vertical="center" wrapText="1"/>
    </xf>
    <xf numFmtId="16" fontId="22" fillId="0" borderId="12" xfId="10" applyNumberFormat="1" applyFont="1" applyBorder="1" applyAlignment="1">
      <alignment horizontal="center" vertical="center" wrapText="1"/>
    </xf>
    <xf numFmtId="169" fontId="17" fillId="0" borderId="5" xfId="10" applyNumberFormat="1" applyFont="1" applyBorder="1" applyAlignment="1">
      <alignment vertical="center"/>
    </xf>
    <xf numFmtId="169" fontId="17" fillId="0" borderId="12" xfId="10" applyNumberFormat="1" applyFont="1" applyBorder="1" applyAlignment="1">
      <alignment vertical="center"/>
    </xf>
    <xf numFmtId="0" fontId="17" fillId="0" borderId="5" xfId="10" applyFont="1" applyBorder="1" applyAlignment="1">
      <alignment vertical="center"/>
    </xf>
    <xf numFmtId="0" fontId="29" fillId="0" borderId="12" xfId="10" applyFont="1" applyBorder="1" applyAlignment="1">
      <alignment vertical="center"/>
    </xf>
    <xf numFmtId="169" fontId="17" fillId="0" borderId="13" xfId="10" applyNumberFormat="1" applyFont="1" applyBorder="1" applyAlignment="1">
      <alignment vertical="center"/>
    </xf>
    <xf numFmtId="169" fontId="17" fillId="0" borderId="14" xfId="10" applyNumberFormat="1" applyFont="1" applyBorder="1" applyAlignment="1">
      <alignment vertical="center"/>
    </xf>
    <xf numFmtId="169" fontId="17" fillId="0" borderId="15" xfId="10" applyNumberFormat="1" applyFont="1" applyBorder="1" applyAlignment="1">
      <alignment vertical="center"/>
    </xf>
    <xf numFmtId="0" fontId="22" fillId="0" borderId="9" xfId="10" applyFont="1" applyBorder="1" applyAlignment="1">
      <alignment horizontal="center" vertical="center" wrapText="1"/>
    </xf>
    <xf numFmtId="0" fontId="17" fillId="0" borderId="9" xfId="10" applyFont="1" applyBorder="1" applyAlignment="1">
      <alignment horizontal="center" vertical="center" wrapText="1"/>
    </xf>
    <xf numFmtId="169" fontId="22" fillId="0" borderId="9" xfId="10" applyNumberFormat="1" applyFont="1" applyBorder="1" applyAlignment="1">
      <alignment vertical="center"/>
    </xf>
    <xf numFmtId="16" fontId="22" fillId="0" borderId="5" xfId="10" applyNumberFormat="1" applyFont="1" applyBorder="1" applyAlignment="1">
      <alignment horizontal="center" vertical="center" wrapText="1"/>
    </xf>
    <xf numFmtId="0" fontId="17" fillId="0" borderId="12" xfId="10" applyFont="1" applyBorder="1" applyAlignment="1">
      <alignment vertical="center"/>
    </xf>
    <xf numFmtId="0" fontId="17" fillId="0" borderId="13" xfId="10" applyFont="1" applyBorder="1" applyAlignment="1">
      <alignment vertical="center"/>
    </xf>
    <xf numFmtId="0" fontId="17" fillId="0" borderId="14" xfId="10" applyFont="1" applyBorder="1" applyAlignment="1">
      <alignment vertical="center"/>
    </xf>
    <xf numFmtId="0" fontId="17" fillId="0" borderId="15" xfId="10" applyFont="1" applyBorder="1" applyAlignment="1">
      <alignment vertical="center"/>
    </xf>
    <xf numFmtId="177" fontId="22" fillId="0" borderId="4" xfId="14" applyNumberFormat="1" applyFont="1" applyBorder="1">
      <alignment vertical="center"/>
    </xf>
    <xf numFmtId="0" fontId="9" fillId="0" borderId="9" xfId="10" applyFont="1" applyBorder="1" applyAlignment="1">
      <alignment vertical="center" wrapText="1"/>
    </xf>
    <xf numFmtId="0" fontId="14" fillId="0" borderId="0" xfId="10" applyFont="1" applyAlignment="1">
      <alignment vertical="center" wrapText="1"/>
    </xf>
    <xf numFmtId="0" fontId="9" fillId="0" borderId="0" xfId="10" applyFont="1" applyAlignment="1">
      <alignment vertical="center" wrapText="1"/>
    </xf>
    <xf numFmtId="0" fontId="9" fillId="0" borderId="0" xfId="10" applyFont="1" applyAlignment="1">
      <alignment vertical="top"/>
    </xf>
    <xf numFmtId="0" fontId="14" fillId="0" borderId="0" xfId="10" applyFont="1"/>
    <xf numFmtId="0" fontId="40" fillId="0" borderId="4" xfId="10" applyFont="1" applyBorder="1" applyAlignment="1">
      <alignment vertical="center" wrapText="1"/>
    </xf>
    <xf numFmtId="0" fontId="14" fillId="0" borderId="4" xfId="14" applyFont="1" applyBorder="1" applyAlignment="1">
      <alignment horizontal="center" vertical="top" wrapText="1"/>
    </xf>
    <xf numFmtId="0" fontId="9" fillId="0" borderId="4" xfId="14" applyFont="1" applyBorder="1" applyAlignment="1">
      <alignment horizontal="center" vertical="top" wrapText="1"/>
    </xf>
    <xf numFmtId="0" fontId="45" fillId="0" borderId="22" xfId="75" applyFont="1" applyBorder="1" applyAlignment="1">
      <alignment horizontal="left" vertical="top"/>
    </xf>
    <xf numFmtId="0" fontId="45" fillId="0" borderId="23" xfId="75" applyFont="1" applyBorder="1" applyAlignment="1">
      <alignment horizontal="left" vertical="top"/>
    </xf>
    <xf numFmtId="0" fontId="45" fillId="0" borderId="24" xfId="75" applyFont="1" applyBorder="1" applyAlignment="1">
      <alignment horizontal="left" vertical="top"/>
    </xf>
    <xf numFmtId="0" fontId="45" fillId="0" borderId="26" xfId="75" applyFont="1" applyBorder="1" applyAlignment="1">
      <alignment horizontal="left" vertical="top"/>
    </xf>
    <xf numFmtId="0" fontId="45" fillId="0" borderId="25" xfId="76" applyFont="1" applyBorder="1" applyAlignment="1">
      <alignment horizontal="left" vertical="top"/>
    </xf>
    <xf numFmtId="0" fontId="45" fillId="0" borderId="0" xfId="76" applyFont="1" applyBorder="1" applyAlignment="1">
      <alignment horizontal="left" vertical="top"/>
    </xf>
    <xf numFmtId="0" fontId="45" fillId="0" borderId="0" xfId="75" applyFont="1" applyAlignment="1">
      <alignment horizontal="left" vertical="top"/>
    </xf>
    <xf numFmtId="0" fontId="44" fillId="0" borderId="0" xfId="76" applyFont="1" applyBorder="1" applyAlignment="1">
      <alignment horizontal="left" vertical="center"/>
    </xf>
    <xf numFmtId="0" fontId="44" fillId="0" borderId="25" xfId="76" applyFont="1" applyBorder="1" applyAlignment="1">
      <alignment horizontal="left" vertical="center"/>
    </xf>
    <xf numFmtId="0" fontId="45" fillId="0" borderId="0" xfId="76" applyFont="1" applyBorder="1" applyAlignment="1">
      <alignment horizontal="center" vertical="top"/>
    </xf>
    <xf numFmtId="0" fontId="14" fillId="0" borderId="6" xfId="76" applyFont="1" applyFill="1" applyBorder="1" applyAlignment="1">
      <alignment horizontal="center" vertical="top" wrapText="1"/>
    </xf>
    <xf numFmtId="0" fontId="14" fillId="0" borderId="4" xfId="76" applyFont="1" applyFill="1" applyBorder="1" applyAlignment="1">
      <alignment horizontal="center" vertical="top" wrapText="1"/>
    </xf>
    <xf numFmtId="0" fontId="14" fillId="0" borderId="4" xfId="76" applyFont="1" applyBorder="1" applyAlignment="1">
      <alignment horizontal="center" vertical="center" wrapText="1"/>
    </xf>
    <xf numFmtId="0" fontId="14" fillId="0" borderId="5" xfId="76" applyFont="1" applyBorder="1" applyAlignment="1">
      <alignment horizontal="center" vertical="center" wrapText="1"/>
    </xf>
    <xf numFmtId="0" fontId="14" fillId="0" borderId="9" xfId="76" applyFont="1" applyBorder="1" applyAlignment="1">
      <alignment horizontal="left" vertical="center" wrapText="1"/>
    </xf>
    <xf numFmtId="0" fontId="14" fillId="0" borderId="4" xfId="76" applyFont="1" applyBorder="1" applyAlignment="1">
      <alignment horizontal="center" vertical="top" wrapText="1"/>
    </xf>
    <xf numFmtId="0" fontId="45" fillId="0" borderId="5" xfId="75" applyFont="1" applyBorder="1" applyAlignment="1">
      <alignment horizontal="center" vertical="center"/>
    </xf>
    <xf numFmtId="0" fontId="45" fillId="0" borderId="9" xfId="76" applyFont="1" applyBorder="1" applyAlignment="1">
      <alignment horizontal="left" vertical="top"/>
    </xf>
    <xf numFmtId="0" fontId="45" fillId="0" borderId="4" xfId="76" applyFont="1" applyBorder="1" applyAlignment="1">
      <alignment horizontal="center" vertical="top"/>
    </xf>
    <xf numFmtId="169" fontId="45" fillId="0" borderId="4" xfId="76" applyNumberFormat="1" applyFont="1" applyBorder="1" applyAlignment="1">
      <alignment horizontal="center" vertical="center"/>
    </xf>
    <xf numFmtId="169" fontId="45" fillId="0" borderId="4" xfId="76" applyNumberFormat="1" applyFont="1" applyFill="1" applyBorder="1" applyAlignment="1">
      <alignment horizontal="center" vertical="center"/>
    </xf>
    <xf numFmtId="0" fontId="44" fillId="0" borderId="9" xfId="76" applyFont="1" applyBorder="1" applyAlignment="1">
      <alignment horizontal="left" vertical="top"/>
    </xf>
    <xf numFmtId="0" fontId="44" fillId="0" borderId="4" xfId="76" applyFont="1" applyBorder="1" applyAlignment="1">
      <alignment horizontal="center" vertical="top"/>
    </xf>
    <xf numFmtId="169" fontId="44" fillId="0" borderId="4" xfId="76" applyNumberFormat="1" applyFont="1" applyBorder="1" applyAlignment="1">
      <alignment horizontal="center" vertical="center"/>
    </xf>
    <xf numFmtId="2" fontId="45" fillId="0" borderId="0" xfId="76" applyNumberFormat="1" applyFont="1" applyBorder="1" applyAlignment="1">
      <alignment horizontal="center" vertical="center"/>
    </xf>
    <xf numFmtId="0" fontId="45" fillId="0" borderId="0" xfId="75" applyFont="1" applyBorder="1" applyAlignment="1">
      <alignment horizontal="left" vertical="top"/>
    </xf>
    <xf numFmtId="0" fontId="45" fillId="0" borderId="32" xfId="76" applyFont="1" applyBorder="1" applyAlignment="1">
      <alignment horizontal="left" vertical="top"/>
    </xf>
    <xf numFmtId="0" fontId="45" fillId="0" borderId="33" xfId="76" applyFont="1" applyBorder="1" applyAlignment="1">
      <alignment horizontal="left" vertical="top"/>
    </xf>
    <xf numFmtId="0" fontId="45" fillId="0" borderId="34" xfId="75" applyFont="1" applyBorder="1" applyAlignment="1">
      <alignment horizontal="left" vertical="top"/>
    </xf>
    <xf numFmtId="0" fontId="44" fillId="0" borderId="22" xfId="76" applyFont="1" applyBorder="1" applyAlignment="1">
      <alignment horizontal="center" vertical="center"/>
    </xf>
    <xf numFmtId="0" fontId="44" fillId="0" borderId="23" xfId="76" applyFont="1" applyBorder="1" applyAlignment="1">
      <alignment horizontal="center" vertical="center"/>
    </xf>
    <xf numFmtId="0" fontId="45" fillId="0" borderId="24" xfId="76" applyFont="1" applyBorder="1" applyAlignment="1">
      <alignment horizontal="left" vertical="top"/>
    </xf>
    <xf numFmtId="0" fontId="45" fillId="0" borderId="26" xfId="76" applyFont="1" applyBorder="1" applyAlignment="1">
      <alignment horizontal="left" vertical="top"/>
    </xf>
    <xf numFmtId="175" fontId="45" fillId="0" borderId="39" xfId="76" applyNumberFormat="1" applyFont="1" applyBorder="1" applyAlignment="1">
      <alignment horizontal="center" vertical="center" shrinkToFit="1"/>
    </xf>
    <xf numFmtId="9" fontId="45" fillId="0" borderId="4" xfId="76" applyNumberFormat="1" applyFont="1" applyBorder="1" applyAlignment="1">
      <alignment horizontal="center" vertical="center"/>
    </xf>
    <xf numFmtId="168" fontId="45" fillId="0" borderId="4" xfId="76" applyNumberFormat="1" applyFont="1" applyBorder="1" applyAlignment="1">
      <alignment horizontal="center" vertical="center"/>
    </xf>
    <xf numFmtId="0" fontId="45" fillId="0" borderId="5" xfId="76" applyFont="1" applyBorder="1" applyAlignment="1">
      <alignment horizontal="left" vertical="top" wrapText="1"/>
    </xf>
    <xf numFmtId="0" fontId="45" fillId="0" borderId="4" xfId="76" applyFont="1" applyBorder="1" applyAlignment="1">
      <alignment horizontal="center" vertical="center" wrapText="1"/>
    </xf>
    <xf numFmtId="0" fontId="45" fillId="0" borderId="4" xfId="76" applyFont="1" applyBorder="1" applyAlignment="1">
      <alignment horizontal="center" vertical="center"/>
    </xf>
    <xf numFmtId="2" fontId="45" fillId="0" borderId="4" xfId="76" applyNumberFormat="1" applyFont="1" applyBorder="1" applyAlignment="1">
      <alignment horizontal="center" vertical="center"/>
    </xf>
    <xf numFmtId="0" fontId="45" fillId="0" borderId="34" xfId="76" applyFont="1" applyBorder="1" applyAlignment="1">
      <alignment horizontal="left" vertical="top"/>
    </xf>
    <xf numFmtId="0" fontId="14" fillId="0" borderId="4" xfId="14" applyFont="1" applyBorder="1" applyAlignment="1">
      <alignment horizontal="center" vertical="center" wrapText="1"/>
    </xf>
    <xf numFmtId="0" fontId="9" fillId="0" borderId="4" xfId="10" applyFont="1" applyBorder="1" applyAlignment="1">
      <alignment horizontal="center" vertical="center"/>
    </xf>
    <xf numFmtId="0" fontId="14" fillId="0" borderId="0" xfId="10" applyFont="1" applyAlignment="1">
      <alignment horizontal="left" vertical="center"/>
    </xf>
    <xf numFmtId="0" fontId="14" fillId="0" borderId="8" xfId="10" applyFont="1" applyBorder="1" applyAlignment="1">
      <alignment horizontal="center" vertical="center" wrapText="1"/>
    </xf>
    <xf numFmtId="0" fontId="9" fillId="0" borderId="4" xfId="10" applyFont="1" applyBorder="1" applyAlignment="1">
      <alignment vertical="center"/>
    </xf>
    <xf numFmtId="2" fontId="9" fillId="0" borderId="4" xfId="14" applyNumberFormat="1" applyFont="1" applyBorder="1" applyAlignment="1">
      <alignment horizontal="center" vertical="center"/>
    </xf>
    <xf numFmtId="0" fontId="9" fillId="0" borderId="4" xfId="10" applyFont="1" applyBorder="1" applyAlignment="1">
      <alignment horizontal="left" vertical="center" wrapText="1"/>
    </xf>
    <xf numFmtId="0" fontId="14" fillId="0" borderId="4" xfId="14" applyFont="1" applyBorder="1" applyAlignment="1">
      <alignment horizontal="center" vertical="center" wrapText="1"/>
    </xf>
    <xf numFmtId="0" fontId="40" fillId="0" borderId="0" xfId="10" applyFont="1" applyBorder="1" applyAlignment="1">
      <alignment vertical="center" wrapText="1"/>
    </xf>
    <xf numFmtId="0" fontId="9" fillId="0" borderId="0" xfId="14" applyFont="1" applyBorder="1" applyAlignment="1">
      <alignment horizontal="center" vertical="center"/>
    </xf>
    <xf numFmtId="2" fontId="14" fillId="0" borderId="0" xfId="14" applyNumberFormat="1" applyFont="1" applyBorder="1" applyAlignment="1">
      <alignment horizontal="center" vertical="center"/>
    </xf>
    <xf numFmtId="0" fontId="14" fillId="0" borderId="0" xfId="14" applyFont="1" applyBorder="1" applyAlignment="1">
      <alignment horizontal="center" vertical="center" wrapText="1"/>
    </xf>
    <xf numFmtId="2" fontId="9" fillId="0" borderId="0" xfId="14" applyNumberFormat="1" applyFont="1" applyBorder="1" applyAlignment="1">
      <alignment horizontal="center" vertical="center"/>
    </xf>
    <xf numFmtId="0" fontId="14" fillId="0" borderId="7" xfId="14" applyFont="1" applyBorder="1" applyAlignment="1">
      <alignment horizontal="center" vertical="center" wrapText="1"/>
    </xf>
    <xf numFmtId="0" fontId="14" fillId="0" borderId="4" xfId="14" applyFont="1" applyBorder="1" applyAlignment="1">
      <alignment horizontal="center" vertical="center" wrapText="1"/>
    </xf>
    <xf numFmtId="0" fontId="14" fillId="0" borderId="4" xfId="14" applyFont="1" applyBorder="1" applyAlignment="1">
      <alignment horizontal="center" vertical="center" wrapText="1"/>
    </xf>
    <xf numFmtId="0" fontId="14" fillId="0" borderId="0" xfId="10" applyFont="1" applyAlignment="1">
      <alignment horizontal="center" vertical="center" wrapText="1"/>
    </xf>
    <xf numFmtId="0" fontId="9" fillId="0" borderId="0" xfId="10" applyFont="1" applyAlignment="1">
      <alignment horizontal="center" vertical="center" wrapText="1"/>
    </xf>
    <xf numFmtId="0" fontId="14" fillId="0" borderId="4" xfId="14" applyFont="1" applyBorder="1" applyAlignment="1">
      <alignment horizontal="center" vertical="center" wrapText="1"/>
    </xf>
    <xf numFmtId="0" fontId="9" fillId="0" borderId="4" xfId="10" applyFont="1" applyBorder="1" applyAlignment="1">
      <alignment horizontal="center" vertical="center" wrapText="1"/>
    </xf>
    <xf numFmtId="0" fontId="14" fillId="0" borderId="6" xfId="14" applyFont="1" applyBorder="1" applyAlignment="1">
      <alignment horizontal="center" vertical="center" wrapText="1"/>
    </xf>
    <xf numFmtId="0" fontId="9" fillId="0" borderId="3" xfId="0" applyFont="1" applyBorder="1"/>
    <xf numFmtId="0" fontId="9" fillId="0" borderId="9" xfId="0" applyFont="1" applyBorder="1"/>
    <xf numFmtId="0" fontId="14" fillId="0" borderId="9" xfId="14" applyFont="1" applyBorder="1" applyAlignment="1">
      <alignment horizontal="center" vertical="center" wrapText="1"/>
    </xf>
    <xf numFmtId="0" fontId="14" fillId="0" borderId="3" xfId="14" applyFont="1" applyBorder="1" applyAlignment="1">
      <alignment horizontal="center" vertical="center" wrapText="1"/>
    </xf>
    <xf numFmtId="0" fontId="9" fillId="0" borderId="4" xfId="14" applyFont="1" applyFill="1" applyBorder="1" applyAlignment="1">
      <alignment horizontal="left" vertical="center" wrapText="1"/>
    </xf>
    <xf numFmtId="0" fontId="14" fillId="0" borderId="8" xfId="14" applyFont="1" applyBorder="1" applyAlignment="1">
      <alignment horizontal="center" vertical="center"/>
    </xf>
    <xf numFmtId="0" fontId="14" fillId="0" borderId="10" xfId="14" applyFont="1" applyBorder="1" applyAlignment="1">
      <alignment horizontal="center" vertical="center"/>
    </xf>
    <xf numFmtId="0" fontId="14" fillId="0" borderId="7" xfId="14" applyFont="1" applyBorder="1" applyAlignment="1">
      <alignment horizontal="center" vertical="center"/>
    </xf>
    <xf numFmtId="0" fontId="14" fillId="0" borderId="8" xfId="14" applyFont="1" applyBorder="1" applyAlignment="1">
      <alignment horizontal="center" vertical="center" wrapText="1"/>
    </xf>
    <xf numFmtId="0" fontId="14" fillId="0" borderId="10" xfId="14" applyFont="1" applyBorder="1" applyAlignment="1">
      <alignment horizontal="center" vertical="center" wrapText="1"/>
    </xf>
    <xf numFmtId="0" fontId="9" fillId="0" borderId="7" xfId="10" applyFont="1" applyBorder="1" applyAlignment="1">
      <alignment horizontal="center" vertical="center" wrapText="1"/>
    </xf>
    <xf numFmtId="0" fontId="14" fillId="0" borderId="4" xfId="14" applyFont="1" applyBorder="1" applyAlignment="1">
      <alignment horizontal="center" vertical="center"/>
    </xf>
    <xf numFmtId="0" fontId="9" fillId="0" borderId="4" xfId="10" applyFont="1" applyBorder="1" applyAlignment="1">
      <alignment horizontal="center" vertical="center"/>
    </xf>
    <xf numFmtId="0" fontId="14" fillId="0" borderId="0" xfId="10" applyFont="1" applyAlignment="1">
      <alignment horizontal="left" vertical="center"/>
    </xf>
    <xf numFmtId="0" fontId="14" fillId="0" borderId="4" xfId="10" applyFont="1" applyBorder="1" applyAlignment="1">
      <alignment horizontal="center" vertical="center" wrapText="1"/>
    </xf>
    <xf numFmtId="0" fontId="14" fillId="0" borderId="8" xfId="10" applyFont="1" applyBorder="1" applyAlignment="1">
      <alignment horizontal="center" vertical="center" wrapText="1"/>
    </xf>
    <xf numFmtId="0" fontId="14" fillId="0" borderId="10" xfId="10" applyFont="1" applyBorder="1" applyAlignment="1">
      <alignment horizontal="center" vertical="center" wrapText="1"/>
    </xf>
    <xf numFmtId="0" fontId="14" fillId="0" borderId="7" xfId="10" applyFont="1" applyBorder="1" applyAlignment="1">
      <alignment horizontal="center" vertical="center" wrapText="1"/>
    </xf>
    <xf numFmtId="0" fontId="22" fillId="0" borderId="6" xfId="14" applyFont="1" applyBorder="1" applyAlignment="1">
      <alignment horizontal="center" vertical="center" wrapText="1"/>
    </xf>
    <xf numFmtId="0" fontId="22" fillId="0" borderId="9" xfId="14" applyFont="1" applyBorder="1" applyAlignment="1">
      <alignment horizontal="center" vertical="center" wrapText="1"/>
    </xf>
    <xf numFmtId="2" fontId="9" fillId="0" borderId="8" xfId="0" applyNumberFormat="1" applyFont="1" applyBorder="1" applyAlignment="1">
      <alignment horizontal="center" vertical="center"/>
    </xf>
    <xf numFmtId="2" fontId="9" fillId="0" borderId="10" xfId="0" applyNumberFormat="1" applyFont="1" applyBorder="1" applyAlignment="1">
      <alignment horizontal="center" vertical="center"/>
    </xf>
    <xf numFmtId="2" fontId="9" fillId="0" borderId="7" xfId="0" applyNumberFormat="1" applyFont="1" applyBorder="1" applyAlignment="1">
      <alignment horizontal="center" vertical="center"/>
    </xf>
    <xf numFmtId="0" fontId="22" fillId="0" borderId="3" xfId="14" applyFont="1" applyBorder="1" applyAlignment="1">
      <alignment horizontal="center" vertical="center" wrapText="1"/>
    </xf>
    <xf numFmtId="0" fontId="14" fillId="0" borderId="6" xfId="14" applyFont="1" applyBorder="1" applyAlignment="1">
      <alignment horizontal="left" vertical="center" wrapText="1"/>
    </xf>
    <xf numFmtId="0" fontId="14" fillId="0" borderId="3" xfId="14" applyFont="1" applyBorder="1" applyAlignment="1">
      <alignment horizontal="left" vertical="center" wrapText="1"/>
    </xf>
    <xf numFmtId="0" fontId="14" fillId="0" borderId="9" xfId="14" applyFont="1" applyBorder="1" applyAlignment="1">
      <alignment horizontal="left" vertical="center" wrapText="1"/>
    </xf>
    <xf numFmtId="0" fontId="9" fillId="0" borderId="4" xfId="10" applyFont="1" applyBorder="1" applyAlignment="1">
      <alignment vertical="center"/>
    </xf>
    <xf numFmtId="0" fontId="10" fillId="0" borderId="3" xfId="0" applyFont="1" applyBorder="1"/>
    <xf numFmtId="0" fontId="10" fillId="0" borderId="9" xfId="0" applyFont="1" applyBorder="1"/>
    <xf numFmtId="0" fontId="14" fillId="0" borderId="4" xfId="14" applyFont="1" applyBorder="1" applyAlignment="1">
      <alignment horizontal="left" vertical="center" wrapText="1"/>
    </xf>
    <xf numFmtId="0" fontId="22" fillId="0" borderId="4" xfId="14" applyFont="1" applyBorder="1" applyAlignment="1">
      <alignment horizontal="center" vertical="center"/>
    </xf>
    <xf numFmtId="2" fontId="9" fillId="0" borderId="4" xfId="14" applyNumberFormat="1" applyFont="1" applyBorder="1" applyAlignment="1">
      <alignment horizontal="center" vertical="center"/>
    </xf>
    <xf numFmtId="0" fontId="9" fillId="0" borderId="4" xfId="0" applyFont="1" applyBorder="1"/>
    <xf numFmtId="0" fontId="9" fillId="0" borderId="4" xfId="14" applyFont="1" applyBorder="1" applyAlignment="1">
      <alignment horizontal="left" vertical="center" wrapText="1"/>
    </xf>
    <xf numFmtId="0" fontId="14" fillId="0" borderId="4" xfId="10" applyFont="1" applyBorder="1" applyAlignment="1">
      <alignment horizontal="left" vertical="top" wrapText="1"/>
    </xf>
    <xf numFmtId="0" fontId="9" fillId="0" borderId="4" xfId="10" applyFont="1" applyBorder="1" applyAlignment="1">
      <alignment horizontal="left" vertical="top" wrapText="1"/>
    </xf>
    <xf numFmtId="0" fontId="14" fillId="0" borderId="8" xfId="10" applyFont="1" applyBorder="1" applyAlignment="1">
      <alignment horizontal="center" vertical="center"/>
    </xf>
    <xf numFmtId="0" fontId="14" fillId="0" borderId="10" xfId="10" applyFont="1" applyBorder="1" applyAlignment="1">
      <alignment horizontal="center" vertical="center"/>
    </xf>
    <xf numFmtId="0" fontId="9" fillId="0" borderId="12" xfId="10" applyFont="1" applyBorder="1" applyAlignment="1">
      <alignment horizontal="center" vertical="center" wrapText="1"/>
    </xf>
    <xf numFmtId="0" fontId="9" fillId="0" borderId="8" xfId="10" applyFont="1" applyBorder="1" applyAlignment="1">
      <alignment horizontal="center" vertical="center" wrapText="1"/>
    </xf>
    <xf numFmtId="0" fontId="9" fillId="0" borderId="10" xfId="10" applyFont="1" applyBorder="1" applyAlignment="1">
      <alignment horizontal="center" vertical="center" wrapText="1"/>
    </xf>
    <xf numFmtId="0" fontId="9" fillId="0" borderId="0" xfId="0" applyFont="1" applyAlignment="1">
      <alignment horizontal="left" vertical="center"/>
    </xf>
    <xf numFmtId="0" fontId="14" fillId="0" borderId="4" xfId="10" applyFont="1" applyBorder="1" applyAlignment="1">
      <alignment horizontal="center" vertical="center"/>
    </xf>
    <xf numFmtId="0" fontId="9" fillId="0" borderId="4" xfId="0" applyFont="1" applyBorder="1" applyAlignment="1">
      <alignment horizontal="left" vertical="center"/>
    </xf>
    <xf numFmtId="0" fontId="14" fillId="4" borderId="4" xfId="67" applyFont="1" applyFill="1" applyBorder="1" applyAlignment="1">
      <alignment horizontal="center" vertical="center" wrapText="1"/>
    </xf>
    <xf numFmtId="0" fontId="14" fillId="4" borderId="4" xfId="67" applyFont="1" applyFill="1" applyBorder="1" applyAlignment="1">
      <alignment horizontal="center" vertical="center"/>
    </xf>
    <xf numFmtId="0" fontId="14" fillId="4" borderId="4" xfId="67" quotePrefix="1" applyFont="1" applyFill="1" applyBorder="1" applyAlignment="1">
      <alignment horizontal="center" vertical="center" wrapText="1"/>
    </xf>
    <xf numFmtId="0" fontId="9" fillId="0" borderId="4" xfId="10" applyFont="1" applyBorder="1" applyAlignment="1">
      <alignment horizontal="left" vertical="center" wrapText="1"/>
    </xf>
    <xf numFmtId="0" fontId="39" fillId="0" borderId="0" xfId="39075" applyFont="1" applyBorder="1" applyAlignment="1">
      <alignment horizontal="left" wrapText="1"/>
    </xf>
    <xf numFmtId="0" fontId="22" fillId="0" borderId="0" xfId="10" applyFont="1" applyAlignment="1">
      <alignment horizontal="center" vertical="center"/>
    </xf>
    <xf numFmtId="0" fontId="32" fillId="0" borderId="4" xfId="0" applyFont="1" applyBorder="1" applyAlignment="1">
      <alignment horizontal="center" vertical="center"/>
    </xf>
    <xf numFmtId="0" fontId="22" fillId="0" borderId="4" xfId="14" applyFont="1" applyBorder="1" applyAlignment="1">
      <alignment horizontal="left" vertical="center"/>
    </xf>
    <xf numFmtId="0" fontId="9" fillId="0" borderId="8" xfId="14" applyFont="1" applyBorder="1" applyAlignment="1">
      <alignment horizontal="center" vertical="center"/>
    </xf>
    <xf numFmtId="0" fontId="9" fillId="0" borderId="10" xfId="14" applyFont="1" applyBorder="1" applyAlignment="1">
      <alignment horizontal="center" vertical="center"/>
    </xf>
    <xf numFmtId="0" fontId="9" fillId="0" borderId="7" xfId="14" applyFont="1" applyBorder="1" applyAlignment="1">
      <alignment horizontal="center" vertical="center"/>
    </xf>
    <xf numFmtId="2" fontId="9" fillId="0" borderId="8" xfId="14" applyNumberFormat="1" applyFont="1" applyBorder="1" applyAlignment="1">
      <alignment horizontal="center" vertical="center"/>
    </xf>
    <xf numFmtId="2" fontId="9" fillId="0" borderId="10" xfId="14" applyNumberFormat="1" applyFont="1" applyBorder="1" applyAlignment="1">
      <alignment horizontal="center" vertical="center"/>
    </xf>
    <xf numFmtId="2" fontId="9" fillId="0" borderId="7" xfId="14" applyNumberFormat="1" applyFont="1" applyBorder="1" applyAlignment="1">
      <alignment horizontal="center" vertical="center"/>
    </xf>
    <xf numFmtId="0" fontId="14" fillId="4" borderId="4" xfId="10" applyFont="1" applyFill="1" applyBorder="1" applyAlignment="1">
      <alignment horizontal="left" vertical="center"/>
    </xf>
    <xf numFmtId="0" fontId="14" fillId="0" borderId="4" xfId="10" applyFont="1" applyBorder="1" applyAlignment="1">
      <alignment horizontal="left" vertical="center" wrapText="1"/>
    </xf>
    <xf numFmtId="0" fontId="14" fillId="0" borderId="4" xfId="10" applyFont="1" applyBorder="1" applyAlignment="1">
      <alignment horizontal="left" vertical="center"/>
    </xf>
    <xf numFmtId="0" fontId="9" fillId="0" borderId="0" xfId="10" applyFont="1" applyAlignment="1">
      <alignment horizontal="left" vertical="top" wrapText="1"/>
    </xf>
    <xf numFmtId="0" fontId="9" fillId="0" borderId="0" xfId="14" applyFont="1" applyAlignment="1">
      <alignment horizontal="left" vertical="center"/>
    </xf>
    <xf numFmtId="0" fontId="14" fillId="0" borderId="4" xfId="14" quotePrefix="1" applyFont="1" applyBorder="1" applyAlignment="1">
      <alignment horizontal="center" vertical="center" wrapText="1"/>
    </xf>
    <xf numFmtId="0" fontId="14" fillId="0" borderId="6" xfId="10" applyFont="1" applyBorder="1" applyAlignment="1">
      <alignment horizontal="center" vertical="center"/>
    </xf>
    <xf numFmtId="0" fontId="14" fillId="0" borderId="3" xfId="10" applyFont="1" applyBorder="1" applyAlignment="1">
      <alignment horizontal="center" vertical="center"/>
    </xf>
    <xf numFmtId="17" fontId="40" fillId="5" borderId="4" xfId="72" applyNumberFormat="1" applyFont="1" applyFill="1" applyBorder="1" applyAlignment="1">
      <alignment horizontal="center" vertical="center"/>
    </xf>
    <xf numFmtId="0" fontId="39" fillId="0" borderId="4" xfId="72" applyFont="1" applyBorder="1" applyAlignment="1">
      <alignment horizontal="center" vertical="center"/>
    </xf>
    <xf numFmtId="0" fontId="40" fillId="0" borderId="4" xfId="72" applyFont="1" applyBorder="1" applyAlignment="1">
      <alignment horizontal="center" vertical="center"/>
    </xf>
    <xf numFmtId="0" fontId="40" fillId="0" borderId="4" xfId="72" applyFont="1" applyBorder="1" applyAlignment="1">
      <alignment horizontal="center" vertical="center" wrapText="1"/>
    </xf>
    <xf numFmtId="0" fontId="42" fillId="0" borderId="0" xfId="72" applyFont="1" applyAlignment="1">
      <alignment horizontal="left" vertical="center" wrapText="1"/>
    </xf>
    <xf numFmtId="2" fontId="40" fillId="5" borderId="4" xfId="72" applyNumberFormat="1" applyFont="1" applyFill="1" applyBorder="1" applyAlignment="1">
      <alignment horizontal="center" vertical="center"/>
    </xf>
    <xf numFmtId="2" fontId="40" fillId="5" borderId="6" xfId="72" applyNumberFormat="1" applyFont="1" applyFill="1" applyBorder="1" applyAlignment="1">
      <alignment horizontal="center" vertical="center"/>
    </xf>
    <xf numFmtId="2" fontId="40" fillId="5" borderId="9" xfId="72" applyNumberFormat="1" applyFont="1" applyFill="1" applyBorder="1" applyAlignment="1">
      <alignment horizontal="center" vertical="center"/>
    </xf>
    <xf numFmtId="2" fontId="43" fillId="5" borderId="6" xfId="72" applyNumberFormat="1" applyFont="1" applyFill="1" applyBorder="1" applyAlignment="1">
      <alignment horizontal="center" vertical="center"/>
    </xf>
    <xf numFmtId="2" fontId="43" fillId="5" borderId="9" xfId="72" applyNumberFormat="1" applyFont="1" applyFill="1" applyBorder="1" applyAlignment="1">
      <alignment horizontal="center" vertical="center"/>
    </xf>
    <xf numFmtId="0" fontId="39" fillId="0" borderId="27" xfId="72" applyFont="1" applyBorder="1" applyAlignment="1">
      <alignment horizontal="left" vertical="center" wrapText="1"/>
    </xf>
    <xf numFmtId="0" fontId="39" fillId="0" borderId="11" xfId="72" applyFont="1" applyBorder="1" applyAlignment="1">
      <alignment horizontal="left" vertical="center" wrapText="1"/>
    </xf>
    <xf numFmtId="2" fontId="43" fillId="5" borderId="4" xfId="72" applyNumberFormat="1" applyFont="1" applyFill="1" applyBorder="1" applyAlignment="1">
      <alignment horizontal="center" vertical="center"/>
    </xf>
    <xf numFmtId="2" fontId="40" fillId="5" borderId="4" xfId="0" applyNumberFormat="1" applyFont="1" applyFill="1" applyBorder="1" applyAlignment="1">
      <alignment horizontal="center" vertical="center"/>
    </xf>
    <xf numFmtId="0" fontId="22" fillId="0" borderId="4" xfId="10" applyFont="1" applyBorder="1" applyAlignment="1">
      <alignment horizontal="left" vertical="center" wrapText="1"/>
    </xf>
    <xf numFmtId="0" fontId="22" fillId="0" borderId="8" xfId="10" applyFont="1" applyBorder="1" applyAlignment="1">
      <alignment horizontal="center" vertical="center" wrapText="1"/>
    </xf>
    <xf numFmtId="0" fontId="22" fillId="0" borderId="7" xfId="10" applyFont="1" applyBorder="1" applyAlignment="1">
      <alignment horizontal="center" vertical="center" wrapText="1"/>
    </xf>
    <xf numFmtId="0" fontId="22" fillId="0" borderId="27" xfId="10" applyFont="1" applyBorder="1" applyAlignment="1">
      <alignment horizontal="center" vertical="center" wrapText="1"/>
    </xf>
    <xf numFmtId="0" fontId="22" fillId="0" borderId="44" xfId="10" applyFont="1" applyBorder="1" applyAlignment="1">
      <alignment horizontal="center" vertical="center" wrapText="1"/>
    </xf>
    <xf numFmtId="0" fontId="22" fillId="0" borderId="6" xfId="10" applyFont="1" applyBorder="1" applyAlignment="1">
      <alignment horizontal="center" vertical="center"/>
    </xf>
    <xf numFmtId="0" fontId="22" fillId="0" borderId="3" xfId="10" applyFont="1" applyBorder="1" applyAlignment="1">
      <alignment horizontal="center" vertical="center"/>
    </xf>
    <xf numFmtId="0" fontId="22" fillId="0" borderId="9" xfId="10" applyFont="1" applyBorder="1" applyAlignment="1">
      <alignment horizontal="center" vertical="center"/>
    </xf>
    <xf numFmtId="0" fontId="22" fillId="0" borderId="19" xfId="10" applyFont="1" applyBorder="1" applyAlignment="1">
      <alignment horizontal="center" vertical="center"/>
    </xf>
    <xf numFmtId="0" fontId="22" fillId="0" borderId="20" xfId="10" applyFont="1" applyBorder="1" applyAlignment="1">
      <alignment horizontal="center" vertical="center"/>
    </xf>
    <xf numFmtId="0" fontId="22" fillId="0" borderId="21" xfId="10" applyFont="1" applyBorder="1" applyAlignment="1">
      <alignment horizontal="center" vertical="center"/>
    </xf>
    <xf numFmtId="0" fontId="22" fillId="0" borderId="16" xfId="10" applyFont="1" applyBorder="1" applyAlignment="1">
      <alignment horizontal="center" vertical="center"/>
    </xf>
    <xf numFmtId="0" fontId="22" fillId="0" borderId="17" xfId="10" applyFont="1" applyBorder="1" applyAlignment="1">
      <alignment horizontal="center" vertical="center"/>
    </xf>
    <xf numFmtId="0" fontId="22" fillId="0" borderId="18" xfId="10" applyFont="1" applyBorder="1" applyAlignment="1">
      <alignment horizontal="center" vertical="center"/>
    </xf>
    <xf numFmtId="0" fontId="17" fillId="0" borderId="4" xfId="10" applyFont="1" applyBorder="1" applyAlignment="1">
      <alignment vertical="center"/>
    </xf>
    <xf numFmtId="0" fontId="22" fillId="0" borderId="4" xfId="10" applyFont="1" applyBorder="1" applyAlignment="1">
      <alignment horizontal="center" vertical="center"/>
    </xf>
    <xf numFmtId="0" fontId="22" fillId="0" borderId="4" xfId="10" applyFont="1" applyBorder="1" applyAlignment="1">
      <alignment horizontal="center" vertical="center" wrapText="1"/>
    </xf>
    <xf numFmtId="0" fontId="17" fillId="0" borderId="6" xfId="14" applyFont="1" applyBorder="1" applyAlignment="1">
      <alignment horizontal="left" vertical="center" wrapText="1"/>
    </xf>
    <xf numFmtId="0" fontId="17" fillId="0" borderId="3" xfId="14" applyFont="1" applyBorder="1" applyAlignment="1">
      <alignment horizontal="left" vertical="center" wrapText="1"/>
    </xf>
    <xf numFmtId="0" fontId="17" fillId="0" borderId="9" xfId="14" applyFont="1" applyBorder="1" applyAlignment="1">
      <alignment horizontal="left" vertical="center" wrapText="1"/>
    </xf>
    <xf numFmtId="2" fontId="9" fillId="0" borderId="6" xfId="14" applyNumberFormat="1" applyFont="1" applyBorder="1" applyAlignment="1">
      <alignment horizontal="center" vertical="center" wrapText="1"/>
    </xf>
    <xf numFmtId="2" fontId="9" fillId="0" borderId="9" xfId="14" applyNumberFormat="1" applyFont="1" applyBorder="1" applyAlignment="1">
      <alignment horizontal="center" vertical="center" wrapText="1"/>
    </xf>
    <xf numFmtId="0" fontId="40" fillId="0" borderId="4" xfId="10" applyFont="1" applyBorder="1" applyAlignment="1">
      <alignment horizontal="center" vertical="center" wrapText="1"/>
    </xf>
    <xf numFmtId="2" fontId="14" fillId="0" borderId="6" xfId="14" applyNumberFormat="1" applyFont="1" applyBorder="1" applyAlignment="1">
      <alignment horizontal="center" vertical="center" wrapText="1"/>
    </xf>
    <xf numFmtId="2" fontId="14" fillId="0" borderId="9" xfId="14" applyNumberFormat="1" applyFont="1" applyBorder="1" applyAlignment="1">
      <alignment horizontal="center" vertical="center" wrapText="1"/>
    </xf>
    <xf numFmtId="2" fontId="9" fillId="0" borderId="6" xfId="14" applyNumberFormat="1" applyFont="1" applyBorder="1" applyAlignment="1">
      <alignment horizontal="center" vertical="center"/>
    </xf>
    <xf numFmtId="2" fontId="9" fillId="0" borderId="9" xfId="14" applyNumberFormat="1" applyFont="1" applyBorder="1" applyAlignment="1">
      <alignment horizontal="center" vertical="center"/>
    </xf>
    <xf numFmtId="0" fontId="45" fillId="0" borderId="25" xfId="76" applyFont="1" applyBorder="1" applyAlignment="1">
      <alignment horizontal="left" vertical="top" wrapText="1"/>
    </xf>
    <xf numFmtId="0" fontId="45" fillId="0" borderId="0" xfId="76" applyFont="1" applyBorder="1" applyAlignment="1">
      <alignment horizontal="left" vertical="top" wrapText="1"/>
    </xf>
    <xf numFmtId="0" fontId="45" fillId="0" borderId="26" xfId="76" applyFont="1" applyBorder="1" applyAlignment="1">
      <alignment horizontal="left" vertical="top" wrapText="1"/>
    </xf>
    <xf numFmtId="0" fontId="44" fillId="0" borderId="25" xfId="76" applyFont="1" applyBorder="1" applyAlignment="1">
      <alignment horizontal="center" vertical="center"/>
    </xf>
    <xf numFmtId="0" fontId="44" fillId="0" borderId="0" xfId="76" applyFont="1" applyBorder="1" applyAlignment="1">
      <alignment horizontal="center" vertical="center"/>
    </xf>
    <xf numFmtId="0" fontId="14" fillId="0" borderId="5" xfId="76" applyFont="1" applyBorder="1" applyAlignment="1">
      <alignment horizontal="center" vertical="center" wrapText="1"/>
    </xf>
    <xf numFmtId="0" fontId="14" fillId="0" borderId="4" xfId="76" applyFont="1" applyBorder="1" applyAlignment="1">
      <alignment horizontal="left" vertical="center" wrapText="1"/>
    </xf>
    <xf numFmtId="0" fontId="14" fillId="0" borderId="4" xfId="76" applyFont="1" applyBorder="1" applyAlignment="1">
      <alignment horizontal="center" vertical="center" wrapText="1"/>
    </xf>
    <xf numFmtId="0" fontId="14" fillId="0" borderId="35" xfId="76" applyFont="1" applyBorder="1" applyAlignment="1">
      <alignment horizontal="center" vertical="center" wrapText="1"/>
    </xf>
    <xf numFmtId="0" fontId="14" fillId="0" borderId="36" xfId="76" applyFont="1" applyBorder="1" applyAlignment="1">
      <alignment horizontal="center" vertical="center" wrapText="1"/>
    </xf>
    <xf numFmtId="0" fontId="14" fillId="0" borderId="38" xfId="76" applyFont="1" applyBorder="1" applyAlignment="1">
      <alignment horizontal="center" vertical="center" wrapText="1"/>
    </xf>
    <xf numFmtId="0" fontId="14" fillId="0" borderId="31" xfId="76" applyFont="1" applyBorder="1" applyAlignment="1">
      <alignment horizontal="center" vertical="center" wrapText="1"/>
    </xf>
    <xf numFmtId="0" fontId="14" fillId="0" borderId="37" xfId="76" applyFont="1" applyBorder="1" applyAlignment="1">
      <alignment horizontal="center" vertical="center" wrapText="1"/>
    </xf>
    <xf numFmtId="0" fontId="14" fillId="0" borderId="30" xfId="76" applyFont="1" applyBorder="1" applyAlignment="1">
      <alignment horizontal="center" vertical="center" wrapText="1"/>
    </xf>
    <xf numFmtId="0" fontId="14" fillId="0" borderId="8" xfId="76" applyFont="1" applyBorder="1" applyAlignment="1">
      <alignment horizontal="center" vertical="center" wrapText="1"/>
    </xf>
    <xf numFmtId="0" fontId="14" fillId="0" borderId="10" xfId="76" applyFont="1" applyBorder="1" applyAlignment="1">
      <alignment horizontal="center" vertical="center" wrapText="1"/>
    </xf>
    <xf numFmtId="0" fontId="14" fillId="0" borderId="7" xfId="76" applyFont="1" applyBorder="1" applyAlignment="1">
      <alignment horizontal="center" vertical="center" wrapText="1"/>
    </xf>
    <xf numFmtId="0" fontId="14" fillId="20" borderId="3" xfId="76" applyFont="1" applyFill="1" applyBorder="1" applyAlignment="1">
      <alignment horizontal="center" vertical="top" wrapText="1"/>
    </xf>
  </cellXfs>
  <cellStyles count="39080">
    <cellStyle name="20% - Accent1 2" xfId="77"/>
    <cellStyle name="20% - Accent1 2 10" xfId="78"/>
    <cellStyle name="20% - Accent1 2 10 2" xfId="79"/>
    <cellStyle name="20% - Accent1 2 10 2 2" xfId="80"/>
    <cellStyle name="20% - Accent1 2 10 3" xfId="81"/>
    <cellStyle name="20% - Accent1 2 11" xfId="82"/>
    <cellStyle name="20% - Accent1 2 11 2" xfId="83"/>
    <cellStyle name="20% - Accent1 2 12" xfId="84"/>
    <cellStyle name="20% - Accent1 2 2" xfId="85"/>
    <cellStyle name="20% - Accent1 2 2 10" xfId="86"/>
    <cellStyle name="20% - Accent1 2 2 10 2" xfId="87"/>
    <cellStyle name="20% - Accent1 2 2 11" xfId="88"/>
    <cellStyle name="20% - Accent1 2 2 2" xfId="89"/>
    <cellStyle name="20% - Accent1 2 2 2 10" xfId="90"/>
    <cellStyle name="20% - Accent1 2 2 2 2" xfId="91"/>
    <cellStyle name="20% - Accent1 2 2 2 2 2" xfId="92"/>
    <cellStyle name="20% - Accent1 2 2 2 2 2 2" xfId="93"/>
    <cellStyle name="20% - Accent1 2 2 2 2 2 2 2" xfId="94"/>
    <cellStyle name="20% - Accent1 2 2 2 2 2 2 2 2" xfId="95"/>
    <cellStyle name="20% - Accent1 2 2 2 2 2 2 2 2 2" xfId="96"/>
    <cellStyle name="20% - Accent1 2 2 2 2 2 2 2 2 2 2" xfId="97"/>
    <cellStyle name="20% - Accent1 2 2 2 2 2 2 2 2 2 2 2" xfId="98"/>
    <cellStyle name="20% - Accent1 2 2 2 2 2 2 2 2 2 2 2 2" xfId="99"/>
    <cellStyle name="20% - Accent1 2 2 2 2 2 2 2 2 2 2 3" xfId="100"/>
    <cellStyle name="20% - Accent1 2 2 2 2 2 2 2 2 2 3" xfId="101"/>
    <cellStyle name="20% - Accent1 2 2 2 2 2 2 2 2 2 3 2" xfId="102"/>
    <cellStyle name="20% - Accent1 2 2 2 2 2 2 2 2 2 4" xfId="103"/>
    <cellStyle name="20% - Accent1 2 2 2 2 2 2 2 2 3" xfId="104"/>
    <cellStyle name="20% - Accent1 2 2 2 2 2 2 2 2 3 2" xfId="105"/>
    <cellStyle name="20% - Accent1 2 2 2 2 2 2 2 2 3 2 2" xfId="106"/>
    <cellStyle name="20% - Accent1 2 2 2 2 2 2 2 2 3 3" xfId="107"/>
    <cellStyle name="20% - Accent1 2 2 2 2 2 2 2 2 4" xfId="108"/>
    <cellStyle name="20% - Accent1 2 2 2 2 2 2 2 2 4 2" xfId="109"/>
    <cellStyle name="20% - Accent1 2 2 2 2 2 2 2 2 5" xfId="110"/>
    <cellStyle name="20% - Accent1 2 2 2 2 2 2 2 3" xfId="111"/>
    <cellStyle name="20% - Accent1 2 2 2 2 2 2 2 3 2" xfId="112"/>
    <cellStyle name="20% - Accent1 2 2 2 2 2 2 2 3 2 2" xfId="113"/>
    <cellStyle name="20% - Accent1 2 2 2 2 2 2 2 3 2 2 2" xfId="114"/>
    <cellStyle name="20% - Accent1 2 2 2 2 2 2 2 3 2 3" xfId="115"/>
    <cellStyle name="20% - Accent1 2 2 2 2 2 2 2 3 3" xfId="116"/>
    <cellStyle name="20% - Accent1 2 2 2 2 2 2 2 3 3 2" xfId="117"/>
    <cellStyle name="20% - Accent1 2 2 2 2 2 2 2 3 4" xfId="118"/>
    <cellStyle name="20% - Accent1 2 2 2 2 2 2 2 4" xfId="119"/>
    <cellStyle name="20% - Accent1 2 2 2 2 2 2 2 4 2" xfId="120"/>
    <cellStyle name="20% - Accent1 2 2 2 2 2 2 2 4 2 2" xfId="121"/>
    <cellStyle name="20% - Accent1 2 2 2 2 2 2 2 4 3" xfId="122"/>
    <cellStyle name="20% - Accent1 2 2 2 2 2 2 2 5" xfId="123"/>
    <cellStyle name="20% - Accent1 2 2 2 2 2 2 2 5 2" xfId="124"/>
    <cellStyle name="20% - Accent1 2 2 2 2 2 2 2 6" xfId="125"/>
    <cellStyle name="20% - Accent1 2 2 2 2 2 2 3" xfId="126"/>
    <cellStyle name="20% - Accent1 2 2 2 2 2 2 3 2" xfId="127"/>
    <cellStyle name="20% - Accent1 2 2 2 2 2 2 3 2 2" xfId="128"/>
    <cellStyle name="20% - Accent1 2 2 2 2 2 2 3 2 2 2" xfId="129"/>
    <cellStyle name="20% - Accent1 2 2 2 2 2 2 3 2 2 2 2" xfId="130"/>
    <cellStyle name="20% - Accent1 2 2 2 2 2 2 3 2 2 3" xfId="131"/>
    <cellStyle name="20% - Accent1 2 2 2 2 2 2 3 2 3" xfId="132"/>
    <cellStyle name="20% - Accent1 2 2 2 2 2 2 3 2 3 2" xfId="133"/>
    <cellStyle name="20% - Accent1 2 2 2 2 2 2 3 2 4" xfId="134"/>
    <cellStyle name="20% - Accent1 2 2 2 2 2 2 3 3" xfId="135"/>
    <cellStyle name="20% - Accent1 2 2 2 2 2 2 3 3 2" xfId="136"/>
    <cellStyle name="20% - Accent1 2 2 2 2 2 2 3 3 2 2" xfId="137"/>
    <cellStyle name="20% - Accent1 2 2 2 2 2 2 3 3 3" xfId="138"/>
    <cellStyle name="20% - Accent1 2 2 2 2 2 2 3 4" xfId="139"/>
    <cellStyle name="20% - Accent1 2 2 2 2 2 2 3 4 2" xfId="140"/>
    <cellStyle name="20% - Accent1 2 2 2 2 2 2 3 5" xfId="141"/>
    <cellStyle name="20% - Accent1 2 2 2 2 2 2 4" xfId="142"/>
    <cellStyle name="20% - Accent1 2 2 2 2 2 2 4 2" xfId="143"/>
    <cellStyle name="20% - Accent1 2 2 2 2 2 2 4 2 2" xfId="144"/>
    <cellStyle name="20% - Accent1 2 2 2 2 2 2 4 2 2 2" xfId="145"/>
    <cellStyle name="20% - Accent1 2 2 2 2 2 2 4 2 3" xfId="146"/>
    <cellStyle name="20% - Accent1 2 2 2 2 2 2 4 3" xfId="147"/>
    <cellStyle name="20% - Accent1 2 2 2 2 2 2 4 3 2" xfId="148"/>
    <cellStyle name="20% - Accent1 2 2 2 2 2 2 4 4" xfId="149"/>
    <cellStyle name="20% - Accent1 2 2 2 2 2 2 5" xfId="150"/>
    <cellStyle name="20% - Accent1 2 2 2 2 2 2 5 2" xfId="151"/>
    <cellStyle name="20% - Accent1 2 2 2 2 2 2 5 2 2" xfId="152"/>
    <cellStyle name="20% - Accent1 2 2 2 2 2 2 5 3" xfId="153"/>
    <cellStyle name="20% - Accent1 2 2 2 2 2 2 6" xfId="154"/>
    <cellStyle name="20% - Accent1 2 2 2 2 2 2 6 2" xfId="155"/>
    <cellStyle name="20% - Accent1 2 2 2 2 2 2 7" xfId="156"/>
    <cellStyle name="20% - Accent1 2 2 2 2 2 3" xfId="157"/>
    <cellStyle name="20% - Accent1 2 2 2 2 2 3 2" xfId="158"/>
    <cellStyle name="20% - Accent1 2 2 2 2 2 3 2 2" xfId="159"/>
    <cellStyle name="20% - Accent1 2 2 2 2 2 3 2 2 2" xfId="160"/>
    <cellStyle name="20% - Accent1 2 2 2 2 2 3 2 2 2 2" xfId="161"/>
    <cellStyle name="20% - Accent1 2 2 2 2 2 3 2 2 2 2 2" xfId="162"/>
    <cellStyle name="20% - Accent1 2 2 2 2 2 3 2 2 2 3" xfId="163"/>
    <cellStyle name="20% - Accent1 2 2 2 2 2 3 2 2 3" xfId="164"/>
    <cellStyle name="20% - Accent1 2 2 2 2 2 3 2 2 3 2" xfId="165"/>
    <cellStyle name="20% - Accent1 2 2 2 2 2 3 2 2 4" xfId="166"/>
    <cellStyle name="20% - Accent1 2 2 2 2 2 3 2 3" xfId="167"/>
    <cellStyle name="20% - Accent1 2 2 2 2 2 3 2 3 2" xfId="168"/>
    <cellStyle name="20% - Accent1 2 2 2 2 2 3 2 3 2 2" xfId="169"/>
    <cellStyle name="20% - Accent1 2 2 2 2 2 3 2 3 3" xfId="170"/>
    <cellStyle name="20% - Accent1 2 2 2 2 2 3 2 4" xfId="171"/>
    <cellStyle name="20% - Accent1 2 2 2 2 2 3 2 4 2" xfId="172"/>
    <cellStyle name="20% - Accent1 2 2 2 2 2 3 2 5" xfId="173"/>
    <cellStyle name="20% - Accent1 2 2 2 2 2 3 3" xfId="174"/>
    <cellStyle name="20% - Accent1 2 2 2 2 2 3 3 2" xfId="175"/>
    <cellStyle name="20% - Accent1 2 2 2 2 2 3 3 2 2" xfId="176"/>
    <cellStyle name="20% - Accent1 2 2 2 2 2 3 3 2 2 2" xfId="177"/>
    <cellStyle name="20% - Accent1 2 2 2 2 2 3 3 2 3" xfId="178"/>
    <cellStyle name="20% - Accent1 2 2 2 2 2 3 3 3" xfId="179"/>
    <cellStyle name="20% - Accent1 2 2 2 2 2 3 3 3 2" xfId="180"/>
    <cellStyle name="20% - Accent1 2 2 2 2 2 3 3 4" xfId="181"/>
    <cellStyle name="20% - Accent1 2 2 2 2 2 3 4" xfId="182"/>
    <cellStyle name="20% - Accent1 2 2 2 2 2 3 4 2" xfId="183"/>
    <cellStyle name="20% - Accent1 2 2 2 2 2 3 4 2 2" xfId="184"/>
    <cellStyle name="20% - Accent1 2 2 2 2 2 3 4 3" xfId="185"/>
    <cellStyle name="20% - Accent1 2 2 2 2 2 3 5" xfId="186"/>
    <cellStyle name="20% - Accent1 2 2 2 2 2 3 5 2" xfId="187"/>
    <cellStyle name="20% - Accent1 2 2 2 2 2 3 6" xfId="188"/>
    <cellStyle name="20% - Accent1 2 2 2 2 2 4" xfId="189"/>
    <cellStyle name="20% - Accent1 2 2 2 2 2 4 2" xfId="190"/>
    <cellStyle name="20% - Accent1 2 2 2 2 2 4 2 2" xfId="191"/>
    <cellStyle name="20% - Accent1 2 2 2 2 2 4 2 2 2" xfId="192"/>
    <cellStyle name="20% - Accent1 2 2 2 2 2 4 2 2 2 2" xfId="193"/>
    <cellStyle name="20% - Accent1 2 2 2 2 2 4 2 2 3" xfId="194"/>
    <cellStyle name="20% - Accent1 2 2 2 2 2 4 2 3" xfId="195"/>
    <cellStyle name="20% - Accent1 2 2 2 2 2 4 2 3 2" xfId="196"/>
    <cellStyle name="20% - Accent1 2 2 2 2 2 4 2 4" xfId="197"/>
    <cellStyle name="20% - Accent1 2 2 2 2 2 4 3" xfId="198"/>
    <cellStyle name="20% - Accent1 2 2 2 2 2 4 3 2" xfId="199"/>
    <cellStyle name="20% - Accent1 2 2 2 2 2 4 3 2 2" xfId="200"/>
    <cellStyle name="20% - Accent1 2 2 2 2 2 4 3 3" xfId="201"/>
    <cellStyle name="20% - Accent1 2 2 2 2 2 4 4" xfId="202"/>
    <cellStyle name="20% - Accent1 2 2 2 2 2 4 4 2" xfId="203"/>
    <cellStyle name="20% - Accent1 2 2 2 2 2 4 5" xfId="204"/>
    <cellStyle name="20% - Accent1 2 2 2 2 2 5" xfId="205"/>
    <cellStyle name="20% - Accent1 2 2 2 2 2 5 2" xfId="206"/>
    <cellStyle name="20% - Accent1 2 2 2 2 2 5 2 2" xfId="207"/>
    <cellStyle name="20% - Accent1 2 2 2 2 2 5 2 2 2" xfId="208"/>
    <cellStyle name="20% - Accent1 2 2 2 2 2 5 2 3" xfId="209"/>
    <cellStyle name="20% - Accent1 2 2 2 2 2 5 3" xfId="210"/>
    <cellStyle name="20% - Accent1 2 2 2 2 2 5 3 2" xfId="211"/>
    <cellStyle name="20% - Accent1 2 2 2 2 2 5 4" xfId="212"/>
    <cellStyle name="20% - Accent1 2 2 2 2 2 6" xfId="213"/>
    <cellStyle name="20% - Accent1 2 2 2 2 2 6 2" xfId="214"/>
    <cellStyle name="20% - Accent1 2 2 2 2 2 6 2 2" xfId="215"/>
    <cellStyle name="20% - Accent1 2 2 2 2 2 6 3" xfId="216"/>
    <cellStyle name="20% - Accent1 2 2 2 2 2 7" xfId="217"/>
    <cellStyle name="20% - Accent1 2 2 2 2 2 7 2" xfId="218"/>
    <cellStyle name="20% - Accent1 2 2 2 2 2 8" xfId="219"/>
    <cellStyle name="20% - Accent1 2 2 2 2 3" xfId="220"/>
    <cellStyle name="20% - Accent1 2 2 2 2 3 2" xfId="221"/>
    <cellStyle name="20% - Accent1 2 2 2 2 3 2 2" xfId="222"/>
    <cellStyle name="20% - Accent1 2 2 2 2 3 2 2 2" xfId="223"/>
    <cellStyle name="20% - Accent1 2 2 2 2 3 2 2 2 2" xfId="224"/>
    <cellStyle name="20% - Accent1 2 2 2 2 3 2 2 2 2 2" xfId="225"/>
    <cellStyle name="20% - Accent1 2 2 2 2 3 2 2 2 2 2 2" xfId="226"/>
    <cellStyle name="20% - Accent1 2 2 2 2 3 2 2 2 2 3" xfId="227"/>
    <cellStyle name="20% - Accent1 2 2 2 2 3 2 2 2 3" xfId="228"/>
    <cellStyle name="20% - Accent1 2 2 2 2 3 2 2 2 3 2" xfId="229"/>
    <cellStyle name="20% - Accent1 2 2 2 2 3 2 2 2 4" xfId="230"/>
    <cellStyle name="20% - Accent1 2 2 2 2 3 2 2 3" xfId="231"/>
    <cellStyle name="20% - Accent1 2 2 2 2 3 2 2 3 2" xfId="232"/>
    <cellStyle name="20% - Accent1 2 2 2 2 3 2 2 3 2 2" xfId="233"/>
    <cellStyle name="20% - Accent1 2 2 2 2 3 2 2 3 3" xfId="234"/>
    <cellStyle name="20% - Accent1 2 2 2 2 3 2 2 4" xfId="235"/>
    <cellStyle name="20% - Accent1 2 2 2 2 3 2 2 4 2" xfId="236"/>
    <cellStyle name="20% - Accent1 2 2 2 2 3 2 2 5" xfId="237"/>
    <cellStyle name="20% - Accent1 2 2 2 2 3 2 3" xfId="238"/>
    <cellStyle name="20% - Accent1 2 2 2 2 3 2 3 2" xfId="239"/>
    <cellStyle name="20% - Accent1 2 2 2 2 3 2 3 2 2" xfId="240"/>
    <cellStyle name="20% - Accent1 2 2 2 2 3 2 3 2 2 2" xfId="241"/>
    <cellStyle name="20% - Accent1 2 2 2 2 3 2 3 2 3" xfId="242"/>
    <cellStyle name="20% - Accent1 2 2 2 2 3 2 3 3" xfId="243"/>
    <cellStyle name="20% - Accent1 2 2 2 2 3 2 3 3 2" xfId="244"/>
    <cellStyle name="20% - Accent1 2 2 2 2 3 2 3 4" xfId="245"/>
    <cellStyle name="20% - Accent1 2 2 2 2 3 2 4" xfId="246"/>
    <cellStyle name="20% - Accent1 2 2 2 2 3 2 4 2" xfId="247"/>
    <cellStyle name="20% - Accent1 2 2 2 2 3 2 4 2 2" xfId="248"/>
    <cellStyle name="20% - Accent1 2 2 2 2 3 2 4 3" xfId="249"/>
    <cellStyle name="20% - Accent1 2 2 2 2 3 2 5" xfId="250"/>
    <cellStyle name="20% - Accent1 2 2 2 2 3 2 5 2" xfId="251"/>
    <cellStyle name="20% - Accent1 2 2 2 2 3 2 6" xfId="252"/>
    <cellStyle name="20% - Accent1 2 2 2 2 3 3" xfId="253"/>
    <cellStyle name="20% - Accent1 2 2 2 2 3 3 2" xfId="254"/>
    <cellStyle name="20% - Accent1 2 2 2 2 3 3 2 2" xfId="255"/>
    <cellStyle name="20% - Accent1 2 2 2 2 3 3 2 2 2" xfId="256"/>
    <cellStyle name="20% - Accent1 2 2 2 2 3 3 2 2 2 2" xfId="257"/>
    <cellStyle name="20% - Accent1 2 2 2 2 3 3 2 2 3" xfId="258"/>
    <cellStyle name="20% - Accent1 2 2 2 2 3 3 2 3" xfId="259"/>
    <cellStyle name="20% - Accent1 2 2 2 2 3 3 2 3 2" xfId="260"/>
    <cellStyle name="20% - Accent1 2 2 2 2 3 3 2 4" xfId="261"/>
    <cellStyle name="20% - Accent1 2 2 2 2 3 3 3" xfId="262"/>
    <cellStyle name="20% - Accent1 2 2 2 2 3 3 3 2" xfId="263"/>
    <cellStyle name="20% - Accent1 2 2 2 2 3 3 3 2 2" xfId="264"/>
    <cellStyle name="20% - Accent1 2 2 2 2 3 3 3 3" xfId="265"/>
    <cellStyle name="20% - Accent1 2 2 2 2 3 3 4" xfId="266"/>
    <cellStyle name="20% - Accent1 2 2 2 2 3 3 4 2" xfId="267"/>
    <cellStyle name="20% - Accent1 2 2 2 2 3 3 5" xfId="268"/>
    <cellStyle name="20% - Accent1 2 2 2 2 3 4" xfId="269"/>
    <cellStyle name="20% - Accent1 2 2 2 2 3 4 2" xfId="270"/>
    <cellStyle name="20% - Accent1 2 2 2 2 3 4 2 2" xfId="271"/>
    <cellStyle name="20% - Accent1 2 2 2 2 3 4 2 2 2" xfId="272"/>
    <cellStyle name="20% - Accent1 2 2 2 2 3 4 2 3" xfId="273"/>
    <cellStyle name="20% - Accent1 2 2 2 2 3 4 3" xfId="274"/>
    <cellStyle name="20% - Accent1 2 2 2 2 3 4 3 2" xfId="275"/>
    <cellStyle name="20% - Accent1 2 2 2 2 3 4 4" xfId="276"/>
    <cellStyle name="20% - Accent1 2 2 2 2 3 5" xfId="277"/>
    <cellStyle name="20% - Accent1 2 2 2 2 3 5 2" xfId="278"/>
    <cellStyle name="20% - Accent1 2 2 2 2 3 5 2 2" xfId="279"/>
    <cellStyle name="20% - Accent1 2 2 2 2 3 5 3" xfId="280"/>
    <cellStyle name="20% - Accent1 2 2 2 2 3 6" xfId="281"/>
    <cellStyle name="20% - Accent1 2 2 2 2 3 6 2" xfId="282"/>
    <cellStyle name="20% - Accent1 2 2 2 2 3 7" xfId="283"/>
    <cellStyle name="20% - Accent1 2 2 2 2 4" xfId="284"/>
    <cellStyle name="20% - Accent1 2 2 2 2 4 2" xfId="285"/>
    <cellStyle name="20% - Accent1 2 2 2 2 4 2 2" xfId="286"/>
    <cellStyle name="20% - Accent1 2 2 2 2 4 2 2 2" xfId="287"/>
    <cellStyle name="20% - Accent1 2 2 2 2 4 2 2 2 2" xfId="288"/>
    <cellStyle name="20% - Accent1 2 2 2 2 4 2 2 2 2 2" xfId="289"/>
    <cellStyle name="20% - Accent1 2 2 2 2 4 2 2 2 3" xfId="290"/>
    <cellStyle name="20% - Accent1 2 2 2 2 4 2 2 3" xfId="291"/>
    <cellStyle name="20% - Accent1 2 2 2 2 4 2 2 3 2" xfId="292"/>
    <cellStyle name="20% - Accent1 2 2 2 2 4 2 2 4" xfId="293"/>
    <cellStyle name="20% - Accent1 2 2 2 2 4 2 3" xfId="294"/>
    <cellStyle name="20% - Accent1 2 2 2 2 4 2 3 2" xfId="295"/>
    <cellStyle name="20% - Accent1 2 2 2 2 4 2 3 2 2" xfId="296"/>
    <cellStyle name="20% - Accent1 2 2 2 2 4 2 3 3" xfId="297"/>
    <cellStyle name="20% - Accent1 2 2 2 2 4 2 4" xfId="298"/>
    <cellStyle name="20% - Accent1 2 2 2 2 4 2 4 2" xfId="299"/>
    <cellStyle name="20% - Accent1 2 2 2 2 4 2 5" xfId="300"/>
    <cellStyle name="20% - Accent1 2 2 2 2 4 3" xfId="301"/>
    <cellStyle name="20% - Accent1 2 2 2 2 4 3 2" xfId="302"/>
    <cellStyle name="20% - Accent1 2 2 2 2 4 3 2 2" xfId="303"/>
    <cellStyle name="20% - Accent1 2 2 2 2 4 3 2 2 2" xfId="304"/>
    <cellStyle name="20% - Accent1 2 2 2 2 4 3 2 3" xfId="305"/>
    <cellStyle name="20% - Accent1 2 2 2 2 4 3 3" xfId="306"/>
    <cellStyle name="20% - Accent1 2 2 2 2 4 3 3 2" xfId="307"/>
    <cellStyle name="20% - Accent1 2 2 2 2 4 3 4" xfId="308"/>
    <cellStyle name="20% - Accent1 2 2 2 2 4 4" xfId="309"/>
    <cellStyle name="20% - Accent1 2 2 2 2 4 4 2" xfId="310"/>
    <cellStyle name="20% - Accent1 2 2 2 2 4 4 2 2" xfId="311"/>
    <cellStyle name="20% - Accent1 2 2 2 2 4 4 3" xfId="312"/>
    <cellStyle name="20% - Accent1 2 2 2 2 4 5" xfId="313"/>
    <cellStyle name="20% - Accent1 2 2 2 2 4 5 2" xfId="314"/>
    <cellStyle name="20% - Accent1 2 2 2 2 4 6" xfId="315"/>
    <cellStyle name="20% - Accent1 2 2 2 2 5" xfId="316"/>
    <cellStyle name="20% - Accent1 2 2 2 2 5 2" xfId="317"/>
    <cellStyle name="20% - Accent1 2 2 2 2 5 2 2" xfId="318"/>
    <cellStyle name="20% - Accent1 2 2 2 2 5 2 2 2" xfId="319"/>
    <cellStyle name="20% - Accent1 2 2 2 2 5 2 2 2 2" xfId="320"/>
    <cellStyle name="20% - Accent1 2 2 2 2 5 2 2 3" xfId="321"/>
    <cellStyle name="20% - Accent1 2 2 2 2 5 2 3" xfId="322"/>
    <cellStyle name="20% - Accent1 2 2 2 2 5 2 3 2" xfId="323"/>
    <cellStyle name="20% - Accent1 2 2 2 2 5 2 4" xfId="324"/>
    <cellStyle name="20% - Accent1 2 2 2 2 5 3" xfId="325"/>
    <cellStyle name="20% - Accent1 2 2 2 2 5 3 2" xfId="326"/>
    <cellStyle name="20% - Accent1 2 2 2 2 5 3 2 2" xfId="327"/>
    <cellStyle name="20% - Accent1 2 2 2 2 5 3 3" xfId="328"/>
    <cellStyle name="20% - Accent1 2 2 2 2 5 4" xfId="329"/>
    <cellStyle name="20% - Accent1 2 2 2 2 5 4 2" xfId="330"/>
    <cellStyle name="20% - Accent1 2 2 2 2 5 5" xfId="331"/>
    <cellStyle name="20% - Accent1 2 2 2 2 6" xfId="332"/>
    <cellStyle name="20% - Accent1 2 2 2 2 6 2" xfId="333"/>
    <cellStyle name="20% - Accent1 2 2 2 2 6 2 2" xfId="334"/>
    <cellStyle name="20% - Accent1 2 2 2 2 6 2 2 2" xfId="335"/>
    <cellStyle name="20% - Accent1 2 2 2 2 6 2 3" xfId="336"/>
    <cellStyle name="20% - Accent1 2 2 2 2 6 3" xfId="337"/>
    <cellStyle name="20% - Accent1 2 2 2 2 6 3 2" xfId="338"/>
    <cellStyle name="20% - Accent1 2 2 2 2 6 4" xfId="339"/>
    <cellStyle name="20% - Accent1 2 2 2 2 7" xfId="340"/>
    <cellStyle name="20% - Accent1 2 2 2 2 7 2" xfId="341"/>
    <cellStyle name="20% - Accent1 2 2 2 2 7 2 2" xfId="342"/>
    <cellStyle name="20% - Accent1 2 2 2 2 7 3" xfId="343"/>
    <cellStyle name="20% - Accent1 2 2 2 2 8" xfId="344"/>
    <cellStyle name="20% - Accent1 2 2 2 2 8 2" xfId="345"/>
    <cellStyle name="20% - Accent1 2 2 2 2 9" xfId="346"/>
    <cellStyle name="20% - Accent1 2 2 2 3" xfId="347"/>
    <cellStyle name="20% - Accent1 2 2 2 3 2" xfId="348"/>
    <cellStyle name="20% - Accent1 2 2 2 3 2 2" xfId="349"/>
    <cellStyle name="20% - Accent1 2 2 2 3 2 2 2" xfId="350"/>
    <cellStyle name="20% - Accent1 2 2 2 3 2 2 2 2" xfId="351"/>
    <cellStyle name="20% - Accent1 2 2 2 3 2 2 2 2 2" xfId="352"/>
    <cellStyle name="20% - Accent1 2 2 2 3 2 2 2 2 2 2" xfId="353"/>
    <cellStyle name="20% - Accent1 2 2 2 3 2 2 2 2 2 2 2" xfId="354"/>
    <cellStyle name="20% - Accent1 2 2 2 3 2 2 2 2 2 3" xfId="355"/>
    <cellStyle name="20% - Accent1 2 2 2 3 2 2 2 2 3" xfId="356"/>
    <cellStyle name="20% - Accent1 2 2 2 3 2 2 2 2 3 2" xfId="357"/>
    <cellStyle name="20% - Accent1 2 2 2 3 2 2 2 2 4" xfId="358"/>
    <cellStyle name="20% - Accent1 2 2 2 3 2 2 2 3" xfId="359"/>
    <cellStyle name="20% - Accent1 2 2 2 3 2 2 2 3 2" xfId="360"/>
    <cellStyle name="20% - Accent1 2 2 2 3 2 2 2 3 2 2" xfId="361"/>
    <cellStyle name="20% - Accent1 2 2 2 3 2 2 2 3 3" xfId="362"/>
    <cellStyle name="20% - Accent1 2 2 2 3 2 2 2 4" xfId="363"/>
    <cellStyle name="20% - Accent1 2 2 2 3 2 2 2 4 2" xfId="364"/>
    <cellStyle name="20% - Accent1 2 2 2 3 2 2 2 5" xfId="365"/>
    <cellStyle name="20% - Accent1 2 2 2 3 2 2 3" xfId="366"/>
    <cellStyle name="20% - Accent1 2 2 2 3 2 2 3 2" xfId="367"/>
    <cellStyle name="20% - Accent1 2 2 2 3 2 2 3 2 2" xfId="368"/>
    <cellStyle name="20% - Accent1 2 2 2 3 2 2 3 2 2 2" xfId="369"/>
    <cellStyle name="20% - Accent1 2 2 2 3 2 2 3 2 3" xfId="370"/>
    <cellStyle name="20% - Accent1 2 2 2 3 2 2 3 3" xfId="371"/>
    <cellStyle name="20% - Accent1 2 2 2 3 2 2 3 3 2" xfId="372"/>
    <cellStyle name="20% - Accent1 2 2 2 3 2 2 3 4" xfId="373"/>
    <cellStyle name="20% - Accent1 2 2 2 3 2 2 4" xfId="374"/>
    <cellStyle name="20% - Accent1 2 2 2 3 2 2 4 2" xfId="375"/>
    <cellStyle name="20% - Accent1 2 2 2 3 2 2 4 2 2" xfId="376"/>
    <cellStyle name="20% - Accent1 2 2 2 3 2 2 4 3" xfId="377"/>
    <cellStyle name="20% - Accent1 2 2 2 3 2 2 5" xfId="378"/>
    <cellStyle name="20% - Accent1 2 2 2 3 2 2 5 2" xfId="379"/>
    <cellStyle name="20% - Accent1 2 2 2 3 2 2 6" xfId="380"/>
    <cellStyle name="20% - Accent1 2 2 2 3 2 3" xfId="381"/>
    <cellStyle name="20% - Accent1 2 2 2 3 2 3 2" xfId="382"/>
    <cellStyle name="20% - Accent1 2 2 2 3 2 3 2 2" xfId="383"/>
    <cellStyle name="20% - Accent1 2 2 2 3 2 3 2 2 2" xfId="384"/>
    <cellStyle name="20% - Accent1 2 2 2 3 2 3 2 2 2 2" xfId="385"/>
    <cellStyle name="20% - Accent1 2 2 2 3 2 3 2 2 3" xfId="386"/>
    <cellStyle name="20% - Accent1 2 2 2 3 2 3 2 3" xfId="387"/>
    <cellStyle name="20% - Accent1 2 2 2 3 2 3 2 3 2" xfId="388"/>
    <cellStyle name="20% - Accent1 2 2 2 3 2 3 2 4" xfId="389"/>
    <cellStyle name="20% - Accent1 2 2 2 3 2 3 3" xfId="390"/>
    <cellStyle name="20% - Accent1 2 2 2 3 2 3 3 2" xfId="391"/>
    <cellStyle name="20% - Accent1 2 2 2 3 2 3 3 2 2" xfId="392"/>
    <cellStyle name="20% - Accent1 2 2 2 3 2 3 3 3" xfId="393"/>
    <cellStyle name="20% - Accent1 2 2 2 3 2 3 4" xfId="394"/>
    <cellStyle name="20% - Accent1 2 2 2 3 2 3 4 2" xfId="395"/>
    <cellStyle name="20% - Accent1 2 2 2 3 2 3 5" xfId="396"/>
    <cellStyle name="20% - Accent1 2 2 2 3 2 4" xfId="397"/>
    <cellStyle name="20% - Accent1 2 2 2 3 2 4 2" xfId="398"/>
    <cellStyle name="20% - Accent1 2 2 2 3 2 4 2 2" xfId="399"/>
    <cellStyle name="20% - Accent1 2 2 2 3 2 4 2 2 2" xfId="400"/>
    <cellStyle name="20% - Accent1 2 2 2 3 2 4 2 3" xfId="401"/>
    <cellStyle name="20% - Accent1 2 2 2 3 2 4 3" xfId="402"/>
    <cellStyle name="20% - Accent1 2 2 2 3 2 4 3 2" xfId="403"/>
    <cellStyle name="20% - Accent1 2 2 2 3 2 4 4" xfId="404"/>
    <cellStyle name="20% - Accent1 2 2 2 3 2 5" xfId="405"/>
    <cellStyle name="20% - Accent1 2 2 2 3 2 5 2" xfId="406"/>
    <cellStyle name="20% - Accent1 2 2 2 3 2 5 2 2" xfId="407"/>
    <cellStyle name="20% - Accent1 2 2 2 3 2 5 3" xfId="408"/>
    <cellStyle name="20% - Accent1 2 2 2 3 2 6" xfId="409"/>
    <cellStyle name="20% - Accent1 2 2 2 3 2 6 2" xfId="410"/>
    <cellStyle name="20% - Accent1 2 2 2 3 2 7" xfId="411"/>
    <cellStyle name="20% - Accent1 2 2 2 3 3" xfId="412"/>
    <cellStyle name="20% - Accent1 2 2 2 3 3 2" xfId="413"/>
    <cellStyle name="20% - Accent1 2 2 2 3 3 2 2" xfId="414"/>
    <cellStyle name="20% - Accent1 2 2 2 3 3 2 2 2" xfId="415"/>
    <cellStyle name="20% - Accent1 2 2 2 3 3 2 2 2 2" xfId="416"/>
    <cellStyle name="20% - Accent1 2 2 2 3 3 2 2 2 2 2" xfId="417"/>
    <cellStyle name="20% - Accent1 2 2 2 3 3 2 2 2 3" xfId="418"/>
    <cellStyle name="20% - Accent1 2 2 2 3 3 2 2 3" xfId="419"/>
    <cellStyle name="20% - Accent1 2 2 2 3 3 2 2 3 2" xfId="420"/>
    <cellStyle name="20% - Accent1 2 2 2 3 3 2 2 4" xfId="421"/>
    <cellStyle name="20% - Accent1 2 2 2 3 3 2 3" xfId="422"/>
    <cellStyle name="20% - Accent1 2 2 2 3 3 2 3 2" xfId="423"/>
    <cellStyle name="20% - Accent1 2 2 2 3 3 2 3 2 2" xfId="424"/>
    <cellStyle name="20% - Accent1 2 2 2 3 3 2 3 3" xfId="425"/>
    <cellStyle name="20% - Accent1 2 2 2 3 3 2 4" xfId="426"/>
    <cellStyle name="20% - Accent1 2 2 2 3 3 2 4 2" xfId="427"/>
    <cellStyle name="20% - Accent1 2 2 2 3 3 2 5" xfId="428"/>
    <cellStyle name="20% - Accent1 2 2 2 3 3 3" xfId="429"/>
    <cellStyle name="20% - Accent1 2 2 2 3 3 3 2" xfId="430"/>
    <cellStyle name="20% - Accent1 2 2 2 3 3 3 2 2" xfId="431"/>
    <cellStyle name="20% - Accent1 2 2 2 3 3 3 2 2 2" xfId="432"/>
    <cellStyle name="20% - Accent1 2 2 2 3 3 3 2 3" xfId="433"/>
    <cellStyle name="20% - Accent1 2 2 2 3 3 3 3" xfId="434"/>
    <cellStyle name="20% - Accent1 2 2 2 3 3 3 3 2" xfId="435"/>
    <cellStyle name="20% - Accent1 2 2 2 3 3 3 4" xfId="436"/>
    <cellStyle name="20% - Accent1 2 2 2 3 3 4" xfId="437"/>
    <cellStyle name="20% - Accent1 2 2 2 3 3 4 2" xfId="438"/>
    <cellStyle name="20% - Accent1 2 2 2 3 3 4 2 2" xfId="439"/>
    <cellStyle name="20% - Accent1 2 2 2 3 3 4 3" xfId="440"/>
    <cellStyle name="20% - Accent1 2 2 2 3 3 5" xfId="441"/>
    <cellStyle name="20% - Accent1 2 2 2 3 3 5 2" xfId="442"/>
    <cellStyle name="20% - Accent1 2 2 2 3 3 6" xfId="443"/>
    <cellStyle name="20% - Accent1 2 2 2 3 4" xfId="444"/>
    <cellStyle name="20% - Accent1 2 2 2 3 4 2" xfId="445"/>
    <cellStyle name="20% - Accent1 2 2 2 3 4 2 2" xfId="446"/>
    <cellStyle name="20% - Accent1 2 2 2 3 4 2 2 2" xfId="447"/>
    <cellStyle name="20% - Accent1 2 2 2 3 4 2 2 2 2" xfId="448"/>
    <cellStyle name="20% - Accent1 2 2 2 3 4 2 2 3" xfId="449"/>
    <cellStyle name="20% - Accent1 2 2 2 3 4 2 3" xfId="450"/>
    <cellStyle name="20% - Accent1 2 2 2 3 4 2 3 2" xfId="451"/>
    <cellStyle name="20% - Accent1 2 2 2 3 4 2 4" xfId="452"/>
    <cellStyle name="20% - Accent1 2 2 2 3 4 3" xfId="453"/>
    <cellStyle name="20% - Accent1 2 2 2 3 4 3 2" xfId="454"/>
    <cellStyle name="20% - Accent1 2 2 2 3 4 3 2 2" xfId="455"/>
    <cellStyle name="20% - Accent1 2 2 2 3 4 3 3" xfId="456"/>
    <cellStyle name="20% - Accent1 2 2 2 3 4 4" xfId="457"/>
    <cellStyle name="20% - Accent1 2 2 2 3 4 4 2" xfId="458"/>
    <cellStyle name="20% - Accent1 2 2 2 3 4 5" xfId="459"/>
    <cellStyle name="20% - Accent1 2 2 2 3 5" xfId="460"/>
    <cellStyle name="20% - Accent1 2 2 2 3 5 2" xfId="461"/>
    <cellStyle name="20% - Accent1 2 2 2 3 5 2 2" xfId="462"/>
    <cellStyle name="20% - Accent1 2 2 2 3 5 2 2 2" xfId="463"/>
    <cellStyle name="20% - Accent1 2 2 2 3 5 2 3" xfId="464"/>
    <cellStyle name="20% - Accent1 2 2 2 3 5 3" xfId="465"/>
    <cellStyle name="20% - Accent1 2 2 2 3 5 3 2" xfId="466"/>
    <cellStyle name="20% - Accent1 2 2 2 3 5 4" xfId="467"/>
    <cellStyle name="20% - Accent1 2 2 2 3 6" xfId="468"/>
    <cellStyle name="20% - Accent1 2 2 2 3 6 2" xfId="469"/>
    <cellStyle name="20% - Accent1 2 2 2 3 6 2 2" xfId="470"/>
    <cellStyle name="20% - Accent1 2 2 2 3 6 3" xfId="471"/>
    <cellStyle name="20% - Accent1 2 2 2 3 7" xfId="472"/>
    <cellStyle name="20% - Accent1 2 2 2 3 7 2" xfId="473"/>
    <cellStyle name="20% - Accent1 2 2 2 3 8" xfId="474"/>
    <cellStyle name="20% - Accent1 2 2 2 4" xfId="475"/>
    <cellStyle name="20% - Accent1 2 2 2 4 2" xfId="476"/>
    <cellStyle name="20% - Accent1 2 2 2 4 2 2" xfId="477"/>
    <cellStyle name="20% - Accent1 2 2 2 4 2 2 2" xfId="478"/>
    <cellStyle name="20% - Accent1 2 2 2 4 2 2 2 2" xfId="479"/>
    <cellStyle name="20% - Accent1 2 2 2 4 2 2 2 2 2" xfId="480"/>
    <cellStyle name="20% - Accent1 2 2 2 4 2 2 2 2 2 2" xfId="481"/>
    <cellStyle name="20% - Accent1 2 2 2 4 2 2 2 2 3" xfId="482"/>
    <cellStyle name="20% - Accent1 2 2 2 4 2 2 2 3" xfId="483"/>
    <cellStyle name="20% - Accent1 2 2 2 4 2 2 2 3 2" xfId="484"/>
    <cellStyle name="20% - Accent1 2 2 2 4 2 2 2 4" xfId="485"/>
    <cellStyle name="20% - Accent1 2 2 2 4 2 2 3" xfId="486"/>
    <cellStyle name="20% - Accent1 2 2 2 4 2 2 3 2" xfId="487"/>
    <cellStyle name="20% - Accent1 2 2 2 4 2 2 3 2 2" xfId="488"/>
    <cellStyle name="20% - Accent1 2 2 2 4 2 2 3 3" xfId="489"/>
    <cellStyle name="20% - Accent1 2 2 2 4 2 2 4" xfId="490"/>
    <cellStyle name="20% - Accent1 2 2 2 4 2 2 4 2" xfId="491"/>
    <cellStyle name="20% - Accent1 2 2 2 4 2 2 5" xfId="492"/>
    <cellStyle name="20% - Accent1 2 2 2 4 2 3" xfId="493"/>
    <cellStyle name="20% - Accent1 2 2 2 4 2 3 2" xfId="494"/>
    <cellStyle name="20% - Accent1 2 2 2 4 2 3 2 2" xfId="495"/>
    <cellStyle name="20% - Accent1 2 2 2 4 2 3 2 2 2" xfId="496"/>
    <cellStyle name="20% - Accent1 2 2 2 4 2 3 2 3" xfId="497"/>
    <cellStyle name="20% - Accent1 2 2 2 4 2 3 3" xfId="498"/>
    <cellStyle name="20% - Accent1 2 2 2 4 2 3 3 2" xfId="499"/>
    <cellStyle name="20% - Accent1 2 2 2 4 2 3 4" xfId="500"/>
    <cellStyle name="20% - Accent1 2 2 2 4 2 4" xfId="501"/>
    <cellStyle name="20% - Accent1 2 2 2 4 2 4 2" xfId="502"/>
    <cellStyle name="20% - Accent1 2 2 2 4 2 4 2 2" xfId="503"/>
    <cellStyle name="20% - Accent1 2 2 2 4 2 4 3" xfId="504"/>
    <cellStyle name="20% - Accent1 2 2 2 4 2 5" xfId="505"/>
    <cellStyle name="20% - Accent1 2 2 2 4 2 5 2" xfId="506"/>
    <cellStyle name="20% - Accent1 2 2 2 4 2 6" xfId="507"/>
    <cellStyle name="20% - Accent1 2 2 2 4 3" xfId="508"/>
    <cellStyle name="20% - Accent1 2 2 2 4 3 2" xfId="509"/>
    <cellStyle name="20% - Accent1 2 2 2 4 3 2 2" xfId="510"/>
    <cellStyle name="20% - Accent1 2 2 2 4 3 2 2 2" xfId="511"/>
    <cellStyle name="20% - Accent1 2 2 2 4 3 2 2 2 2" xfId="512"/>
    <cellStyle name="20% - Accent1 2 2 2 4 3 2 2 3" xfId="513"/>
    <cellStyle name="20% - Accent1 2 2 2 4 3 2 3" xfId="514"/>
    <cellStyle name="20% - Accent1 2 2 2 4 3 2 3 2" xfId="515"/>
    <cellStyle name="20% - Accent1 2 2 2 4 3 2 4" xfId="516"/>
    <cellStyle name="20% - Accent1 2 2 2 4 3 3" xfId="517"/>
    <cellStyle name="20% - Accent1 2 2 2 4 3 3 2" xfId="518"/>
    <cellStyle name="20% - Accent1 2 2 2 4 3 3 2 2" xfId="519"/>
    <cellStyle name="20% - Accent1 2 2 2 4 3 3 3" xfId="520"/>
    <cellStyle name="20% - Accent1 2 2 2 4 3 4" xfId="521"/>
    <cellStyle name="20% - Accent1 2 2 2 4 3 4 2" xfId="522"/>
    <cellStyle name="20% - Accent1 2 2 2 4 3 5" xfId="523"/>
    <cellStyle name="20% - Accent1 2 2 2 4 4" xfId="524"/>
    <cellStyle name="20% - Accent1 2 2 2 4 4 2" xfId="525"/>
    <cellStyle name="20% - Accent1 2 2 2 4 4 2 2" xfId="526"/>
    <cellStyle name="20% - Accent1 2 2 2 4 4 2 2 2" xfId="527"/>
    <cellStyle name="20% - Accent1 2 2 2 4 4 2 3" xfId="528"/>
    <cellStyle name="20% - Accent1 2 2 2 4 4 3" xfId="529"/>
    <cellStyle name="20% - Accent1 2 2 2 4 4 3 2" xfId="530"/>
    <cellStyle name="20% - Accent1 2 2 2 4 4 4" xfId="531"/>
    <cellStyle name="20% - Accent1 2 2 2 4 5" xfId="532"/>
    <cellStyle name="20% - Accent1 2 2 2 4 5 2" xfId="533"/>
    <cellStyle name="20% - Accent1 2 2 2 4 5 2 2" xfId="534"/>
    <cellStyle name="20% - Accent1 2 2 2 4 5 3" xfId="535"/>
    <cellStyle name="20% - Accent1 2 2 2 4 6" xfId="536"/>
    <cellStyle name="20% - Accent1 2 2 2 4 6 2" xfId="537"/>
    <cellStyle name="20% - Accent1 2 2 2 4 7" xfId="538"/>
    <cellStyle name="20% - Accent1 2 2 2 5" xfId="539"/>
    <cellStyle name="20% - Accent1 2 2 2 5 2" xfId="540"/>
    <cellStyle name="20% - Accent1 2 2 2 5 2 2" xfId="541"/>
    <cellStyle name="20% - Accent1 2 2 2 5 2 2 2" xfId="542"/>
    <cellStyle name="20% - Accent1 2 2 2 5 2 2 2 2" xfId="543"/>
    <cellStyle name="20% - Accent1 2 2 2 5 2 2 2 2 2" xfId="544"/>
    <cellStyle name="20% - Accent1 2 2 2 5 2 2 2 3" xfId="545"/>
    <cellStyle name="20% - Accent1 2 2 2 5 2 2 3" xfId="546"/>
    <cellStyle name="20% - Accent1 2 2 2 5 2 2 3 2" xfId="547"/>
    <cellStyle name="20% - Accent1 2 2 2 5 2 2 4" xfId="548"/>
    <cellStyle name="20% - Accent1 2 2 2 5 2 3" xfId="549"/>
    <cellStyle name="20% - Accent1 2 2 2 5 2 3 2" xfId="550"/>
    <cellStyle name="20% - Accent1 2 2 2 5 2 3 2 2" xfId="551"/>
    <cellStyle name="20% - Accent1 2 2 2 5 2 3 3" xfId="552"/>
    <cellStyle name="20% - Accent1 2 2 2 5 2 4" xfId="553"/>
    <cellStyle name="20% - Accent1 2 2 2 5 2 4 2" xfId="554"/>
    <cellStyle name="20% - Accent1 2 2 2 5 2 5" xfId="555"/>
    <cellStyle name="20% - Accent1 2 2 2 5 3" xfId="556"/>
    <cellStyle name="20% - Accent1 2 2 2 5 3 2" xfId="557"/>
    <cellStyle name="20% - Accent1 2 2 2 5 3 2 2" xfId="558"/>
    <cellStyle name="20% - Accent1 2 2 2 5 3 2 2 2" xfId="559"/>
    <cellStyle name="20% - Accent1 2 2 2 5 3 2 3" xfId="560"/>
    <cellStyle name="20% - Accent1 2 2 2 5 3 3" xfId="561"/>
    <cellStyle name="20% - Accent1 2 2 2 5 3 3 2" xfId="562"/>
    <cellStyle name="20% - Accent1 2 2 2 5 3 4" xfId="563"/>
    <cellStyle name="20% - Accent1 2 2 2 5 4" xfId="564"/>
    <cellStyle name="20% - Accent1 2 2 2 5 4 2" xfId="565"/>
    <cellStyle name="20% - Accent1 2 2 2 5 4 2 2" xfId="566"/>
    <cellStyle name="20% - Accent1 2 2 2 5 4 3" xfId="567"/>
    <cellStyle name="20% - Accent1 2 2 2 5 5" xfId="568"/>
    <cellStyle name="20% - Accent1 2 2 2 5 5 2" xfId="569"/>
    <cellStyle name="20% - Accent1 2 2 2 5 6" xfId="570"/>
    <cellStyle name="20% - Accent1 2 2 2 6" xfId="571"/>
    <cellStyle name="20% - Accent1 2 2 2 6 2" xfId="572"/>
    <cellStyle name="20% - Accent1 2 2 2 6 2 2" xfId="573"/>
    <cellStyle name="20% - Accent1 2 2 2 6 2 2 2" xfId="574"/>
    <cellStyle name="20% - Accent1 2 2 2 6 2 2 2 2" xfId="575"/>
    <cellStyle name="20% - Accent1 2 2 2 6 2 2 3" xfId="576"/>
    <cellStyle name="20% - Accent1 2 2 2 6 2 3" xfId="577"/>
    <cellStyle name="20% - Accent1 2 2 2 6 2 3 2" xfId="578"/>
    <cellStyle name="20% - Accent1 2 2 2 6 2 4" xfId="579"/>
    <cellStyle name="20% - Accent1 2 2 2 6 3" xfId="580"/>
    <cellStyle name="20% - Accent1 2 2 2 6 3 2" xfId="581"/>
    <cellStyle name="20% - Accent1 2 2 2 6 3 2 2" xfId="582"/>
    <cellStyle name="20% - Accent1 2 2 2 6 3 3" xfId="583"/>
    <cellStyle name="20% - Accent1 2 2 2 6 4" xfId="584"/>
    <cellStyle name="20% - Accent1 2 2 2 6 4 2" xfId="585"/>
    <cellStyle name="20% - Accent1 2 2 2 6 5" xfId="586"/>
    <cellStyle name="20% - Accent1 2 2 2 7" xfId="587"/>
    <cellStyle name="20% - Accent1 2 2 2 7 2" xfId="588"/>
    <cellStyle name="20% - Accent1 2 2 2 7 2 2" xfId="589"/>
    <cellStyle name="20% - Accent1 2 2 2 7 2 2 2" xfId="590"/>
    <cellStyle name="20% - Accent1 2 2 2 7 2 3" xfId="591"/>
    <cellStyle name="20% - Accent1 2 2 2 7 3" xfId="592"/>
    <cellStyle name="20% - Accent1 2 2 2 7 3 2" xfId="593"/>
    <cellStyle name="20% - Accent1 2 2 2 7 4" xfId="594"/>
    <cellStyle name="20% - Accent1 2 2 2 8" xfId="595"/>
    <cellStyle name="20% - Accent1 2 2 2 8 2" xfId="596"/>
    <cellStyle name="20% - Accent1 2 2 2 8 2 2" xfId="597"/>
    <cellStyle name="20% - Accent1 2 2 2 8 3" xfId="598"/>
    <cellStyle name="20% - Accent1 2 2 2 9" xfId="599"/>
    <cellStyle name="20% - Accent1 2 2 2 9 2" xfId="600"/>
    <cellStyle name="20% - Accent1 2 2 3" xfId="601"/>
    <cellStyle name="20% - Accent1 2 2 3 2" xfId="602"/>
    <cellStyle name="20% - Accent1 2 2 3 2 2" xfId="603"/>
    <cellStyle name="20% - Accent1 2 2 3 2 2 2" xfId="604"/>
    <cellStyle name="20% - Accent1 2 2 3 2 2 2 2" xfId="605"/>
    <cellStyle name="20% - Accent1 2 2 3 2 2 2 2 2" xfId="606"/>
    <cellStyle name="20% - Accent1 2 2 3 2 2 2 2 2 2" xfId="607"/>
    <cellStyle name="20% - Accent1 2 2 3 2 2 2 2 2 2 2" xfId="608"/>
    <cellStyle name="20% - Accent1 2 2 3 2 2 2 2 2 2 2 2" xfId="609"/>
    <cellStyle name="20% - Accent1 2 2 3 2 2 2 2 2 2 3" xfId="610"/>
    <cellStyle name="20% - Accent1 2 2 3 2 2 2 2 2 3" xfId="611"/>
    <cellStyle name="20% - Accent1 2 2 3 2 2 2 2 2 3 2" xfId="612"/>
    <cellStyle name="20% - Accent1 2 2 3 2 2 2 2 2 4" xfId="613"/>
    <cellStyle name="20% - Accent1 2 2 3 2 2 2 2 3" xfId="614"/>
    <cellStyle name="20% - Accent1 2 2 3 2 2 2 2 3 2" xfId="615"/>
    <cellStyle name="20% - Accent1 2 2 3 2 2 2 2 3 2 2" xfId="616"/>
    <cellStyle name="20% - Accent1 2 2 3 2 2 2 2 3 3" xfId="617"/>
    <cellStyle name="20% - Accent1 2 2 3 2 2 2 2 4" xfId="618"/>
    <cellStyle name="20% - Accent1 2 2 3 2 2 2 2 4 2" xfId="619"/>
    <cellStyle name="20% - Accent1 2 2 3 2 2 2 2 5" xfId="620"/>
    <cellStyle name="20% - Accent1 2 2 3 2 2 2 3" xfId="621"/>
    <cellStyle name="20% - Accent1 2 2 3 2 2 2 3 2" xfId="622"/>
    <cellStyle name="20% - Accent1 2 2 3 2 2 2 3 2 2" xfId="623"/>
    <cellStyle name="20% - Accent1 2 2 3 2 2 2 3 2 2 2" xfId="624"/>
    <cellStyle name="20% - Accent1 2 2 3 2 2 2 3 2 3" xfId="625"/>
    <cellStyle name="20% - Accent1 2 2 3 2 2 2 3 3" xfId="626"/>
    <cellStyle name="20% - Accent1 2 2 3 2 2 2 3 3 2" xfId="627"/>
    <cellStyle name="20% - Accent1 2 2 3 2 2 2 3 4" xfId="628"/>
    <cellStyle name="20% - Accent1 2 2 3 2 2 2 4" xfId="629"/>
    <cellStyle name="20% - Accent1 2 2 3 2 2 2 4 2" xfId="630"/>
    <cellStyle name="20% - Accent1 2 2 3 2 2 2 4 2 2" xfId="631"/>
    <cellStyle name="20% - Accent1 2 2 3 2 2 2 4 3" xfId="632"/>
    <cellStyle name="20% - Accent1 2 2 3 2 2 2 5" xfId="633"/>
    <cellStyle name="20% - Accent1 2 2 3 2 2 2 5 2" xfId="634"/>
    <cellStyle name="20% - Accent1 2 2 3 2 2 2 6" xfId="635"/>
    <cellStyle name="20% - Accent1 2 2 3 2 2 3" xfId="636"/>
    <cellStyle name="20% - Accent1 2 2 3 2 2 3 2" xfId="637"/>
    <cellStyle name="20% - Accent1 2 2 3 2 2 3 2 2" xfId="638"/>
    <cellStyle name="20% - Accent1 2 2 3 2 2 3 2 2 2" xfId="639"/>
    <cellStyle name="20% - Accent1 2 2 3 2 2 3 2 2 2 2" xfId="640"/>
    <cellStyle name="20% - Accent1 2 2 3 2 2 3 2 2 3" xfId="641"/>
    <cellStyle name="20% - Accent1 2 2 3 2 2 3 2 3" xfId="642"/>
    <cellStyle name="20% - Accent1 2 2 3 2 2 3 2 3 2" xfId="643"/>
    <cellStyle name="20% - Accent1 2 2 3 2 2 3 2 4" xfId="644"/>
    <cellStyle name="20% - Accent1 2 2 3 2 2 3 3" xfId="645"/>
    <cellStyle name="20% - Accent1 2 2 3 2 2 3 3 2" xfId="646"/>
    <cellStyle name="20% - Accent1 2 2 3 2 2 3 3 2 2" xfId="647"/>
    <cellStyle name="20% - Accent1 2 2 3 2 2 3 3 3" xfId="648"/>
    <cellStyle name="20% - Accent1 2 2 3 2 2 3 4" xfId="649"/>
    <cellStyle name="20% - Accent1 2 2 3 2 2 3 4 2" xfId="650"/>
    <cellStyle name="20% - Accent1 2 2 3 2 2 3 5" xfId="651"/>
    <cellStyle name="20% - Accent1 2 2 3 2 2 4" xfId="652"/>
    <cellStyle name="20% - Accent1 2 2 3 2 2 4 2" xfId="653"/>
    <cellStyle name="20% - Accent1 2 2 3 2 2 4 2 2" xfId="654"/>
    <cellStyle name="20% - Accent1 2 2 3 2 2 4 2 2 2" xfId="655"/>
    <cellStyle name="20% - Accent1 2 2 3 2 2 4 2 3" xfId="656"/>
    <cellStyle name="20% - Accent1 2 2 3 2 2 4 3" xfId="657"/>
    <cellStyle name="20% - Accent1 2 2 3 2 2 4 3 2" xfId="658"/>
    <cellStyle name="20% - Accent1 2 2 3 2 2 4 4" xfId="659"/>
    <cellStyle name="20% - Accent1 2 2 3 2 2 5" xfId="660"/>
    <cellStyle name="20% - Accent1 2 2 3 2 2 5 2" xfId="661"/>
    <cellStyle name="20% - Accent1 2 2 3 2 2 5 2 2" xfId="662"/>
    <cellStyle name="20% - Accent1 2 2 3 2 2 5 3" xfId="663"/>
    <cellStyle name="20% - Accent1 2 2 3 2 2 6" xfId="664"/>
    <cellStyle name="20% - Accent1 2 2 3 2 2 6 2" xfId="665"/>
    <cellStyle name="20% - Accent1 2 2 3 2 2 7" xfId="666"/>
    <cellStyle name="20% - Accent1 2 2 3 2 3" xfId="667"/>
    <cellStyle name="20% - Accent1 2 2 3 2 3 2" xfId="668"/>
    <cellStyle name="20% - Accent1 2 2 3 2 3 2 2" xfId="669"/>
    <cellStyle name="20% - Accent1 2 2 3 2 3 2 2 2" xfId="670"/>
    <cellStyle name="20% - Accent1 2 2 3 2 3 2 2 2 2" xfId="671"/>
    <cellStyle name="20% - Accent1 2 2 3 2 3 2 2 2 2 2" xfId="672"/>
    <cellStyle name="20% - Accent1 2 2 3 2 3 2 2 2 3" xfId="673"/>
    <cellStyle name="20% - Accent1 2 2 3 2 3 2 2 3" xfId="674"/>
    <cellStyle name="20% - Accent1 2 2 3 2 3 2 2 3 2" xfId="675"/>
    <cellStyle name="20% - Accent1 2 2 3 2 3 2 2 4" xfId="676"/>
    <cellStyle name="20% - Accent1 2 2 3 2 3 2 3" xfId="677"/>
    <cellStyle name="20% - Accent1 2 2 3 2 3 2 3 2" xfId="678"/>
    <cellStyle name="20% - Accent1 2 2 3 2 3 2 3 2 2" xfId="679"/>
    <cellStyle name="20% - Accent1 2 2 3 2 3 2 3 3" xfId="680"/>
    <cellStyle name="20% - Accent1 2 2 3 2 3 2 4" xfId="681"/>
    <cellStyle name="20% - Accent1 2 2 3 2 3 2 4 2" xfId="682"/>
    <cellStyle name="20% - Accent1 2 2 3 2 3 2 5" xfId="683"/>
    <cellStyle name="20% - Accent1 2 2 3 2 3 3" xfId="684"/>
    <cellStyle name="20% - Accent1 2 2 3 2 3 3 2" xfId="685"/>
    <cellStyle name="20% - Accent1 2 2 3 2 3 3 2 2" xfId="686"/>
    <cellStyle name="20% - Accent1 2 2 3 2 3 3 2 2 2" xfId="687"/>
    <cellStyle name="20% - Accent1 2 2 3 2 3 3 2 3" xfId="688"/>
    <cellStyle name="20% - Accent1 2 2 3 2 3 3 3" xfId="689"/>
    <cellStyle name="20% - Accent1 2 2 3 2 3 3 3 2" xfId="690"/>
    <cellStyle name="20% - Accent1 2 2 3 2 3 3 4" xfId="691"/>
    <cellStyle name="20% - Accent1 2 2 3 2 3 4" xfId="692"/>
    <cellStyle name="20% - Accent1 2 2 3 2 3 4 2" xfId="693"/>
    <cellStyle name="20% - Accent1 2 2 3 2 3 4 2 2" xfId="694"/>
    <cellStyle name="20% - Accent1 2 2 3 2 3 4 3" xfId="695"/>
    <cellStyle name="20% - Accent1 2 2 3 2 3 5" xfId="696"/>
    <cellStyle name="20% - Accent1 2 2 3 2 3 5 2" xfId="697"/>
    <cellStyle name="20% - Accent1 2 2 3 2 3 6" xfId="698"/>
    <cellStyle name="20% - Accent1 2 2 3 2 4" xfId="699"/>
    <cellStyle name="20% - Accent1 2 2 3 2 4 2" xfId="700"/>
    <cellStyle name="20% - Accent1 2 2 3 2 4 2 2" xfId="701"/>
    <cellStyle name="20% - Accent1 2 2 3 2 4 2 2 2" xfId="702"/>
    <cellStyle name="20% - Accent1 2 2 3 2 4 2 2 2 2" xfId="703"/>
    <cellStyle name="20% - Accent1 2 2 3 2 4 2 2 3" xfId="704"/>
    <cellStyle name="20% - Accent1 2 2 3 2 4 2 3" xfId="705"/>
    <cellStyle name="20% - Accent1 2 2 3 2 4 2 3 2" xfId="706"/>
    <cellStyle name="20% - Accent1 2 2 3 2 4 2 4" xfId="707"/>
    <cellStyle name="20% - Accent1 2 2 3 2 4 3" xfId="708"/>
    <cellStyle name="20% - Accent1 2 2 3 2 4 3 2" xfId="709"/>
    <cellStyle name="20% - Accent1 2 2 3 2 4 3 2 2" xfId="710"/>
    <cellStyle name="20% - Accent1 2 2 3 2 4 3 3" xfId="711"/>
    <cellStyle name="20% - Accent1 2 2 3 2 4 4" xfId="712"/>
    <cellStyle name="20% - Accent1 2 2 3 2 4 4 2" xfId="713"/>
    <cellStyle name="20% - Accent1 2 2 3 2 4 5" xfId="714"/>
    <cellStyle name="20% - Accent1 2 2 3 2 5" xfId="715"/>
    <cellStyle name="20% - Accent1 2 2 3 2 5 2" xfId="716"/>
    <cellStyle name="20% - Accent1 2 2 3 2 5 2 2" xfId="717"/>
    <cellStyle name="20% - Accent1 2 2 3 2 5 2 2 2" xfId="718"/>
    <cellStyle name="20% - Accent1 2 2 3 2 5 2 3" xfId="719"/>
    <cellStyle name="20% - Accent1 2 2 3 2 5 3" xfId="720"/>
    <cellStyle name="20% - Accent1 2 2 3 2 5 3 2" xfId="721"/>
    <cellStyle name="20% - Accent1 2 2 3 2 5 4" xfId="722"/>
    <cellStyle name="20% - Accent1 2 2 3 2 6" xfId="723"/>
    <cellStyle name="20% - Accent1 2 2 3 2 6 2" xfId="724"/>
    <cellStyle name="20% - Accent1 2 2 3 2 6 2 2" xfId="725"/>
    <cellStyle name="20% - Accent1 2 2 3 2 6 3" xfId="726"/>
    <cellStyle name="20% - Accent1 2 2 3 2 7" xfId="727"/>
    <cellStyle name="20% - Accent1 2 2 3 2 7 2" xfId="728"/>
    <cellStyle name="20% - Accent1 2 2 3 2 8" xfId="729"/>
    <cellStyle name="20% - Accent1 2 2 3 3" xfId="730"/>
    <cellStyle name="20% - Accent1 2 2 3 3 2" xfId="731"/>
    <cellStyle name="20% - Accent1 2 2 3 3 2 2" xfId="732"/>
    <cellStyle name="20% - Accent1 2 2 3 3 2 2 2" xfId="733"/>
    <cellStyle name="20% - Accent1 2 2 3 3 2 2 2 2" xfId="734"/>
    <cellStyle name="20% - Accent1 2 2 3 3 2 2 2 2 2" xfId="735"/>
    <cellStyle name="20% - Accent1 2 2 3 3 2 2 2 2 2 2" xfId="736"/>
    <cellStyle name="20% - Accent1 2 2 3 3 2 2 2 2 3" xfId="737"/>
    <cellStyle name="20% - Accent1 2 2 3 3 2 2 2 3" xfId="738"/>
    <cellStyle name="20% - Accent1 2 2 3 3 2 2 2 3 2" xfId="739"/>
    <cellStyle name="20% - Accent1 2 2 3 3 2 2 2 4" xfId="740"/>
    <cellStyle name="20% - Accent1 2 2 3 3 2 2 3" xfId="741"/>
    <cellStyle name="20% - Accent1 2 2 3 3 2 2 3 2" xfId="742"/>
    <cellStyle name="20% - Accent1 2 2 3 3 2 2 3 2 2" xfId="743"/>
    <cellStyle name="20% - Accent1 2 2 3 3 2 2 3 3" xfId="744"/>
    <cellStyle name="20% - Accent1 2 2 3 3 2 2 4" xfId="745"/>
    <cellStyle name="20% - Accent1 2 2 3 3 2 2 4 2" xfId="746"/>
    <cellStyle name="20% - Accent1 2 2 3 3 2 2 5" xfId="747"/>
    <cellStyle name="20% - Accent1 2 2 3 3 2 3" xfId="748"/>
    <cellStyle name="20% - Accent1 2 2 3 3 2 3 2" xfId="749"/>
    <cellStyle name="20% - Accent1 2 2 3 3 2 3 2 2" xfId="750"/>
    <cellStyle name="20% - Accent1 2 2 3 3 2 3 2 2 2" xfId="751"/>
    <cellStyle name="20% - Accent1 2 2 3 3 2 3 2 3" xfId="752"/>
    <cellStyle name="20% - Accent1 2 2 3 3 2 3 3" xfId="753"/>
    <cellStyle name="20% - Accent1 2 2 3 3 2 3 3 2" xfId="754"/>
    <cellStyle name="20% - Accent1 2 2 3 3 2 3 4" xfId="755"/>
    <cellStyle name="20% - Accent1 2 2 3 3 2 4" xfId="756"/>
    <cellStyle name="20% - Accent1 2 2 3 3 2 4 2" xfId="757"/>
    <cellStyle name="20% - Accent1 2 2 3 3 2 4 2 2" xfId="758"/>
    <cellStyle name="20% - Accent1 2 2 3 3 2 4 3" xfId="759"/>
    <cellStyle name="20% - Accent1 2 2 3 3 2 5" xfId="760"/>
    <cellStyle name="20% - Accent1 2 2 3 3 2 5 2" xfId="761"/>
    <cellStyle name="20% - Accent1 2 2 3 3 2 6" xfId="762"/>
    <cellStyle name="20% - Accent1 2 2 3 3 3" xfId="763"/>
    <cellStyle name="20% - Accent1 2 2 3 3 3 2" xfId="764"/>
    <cellStyle name="20% - Accent1 2 2 3 3 3 2 2" xfId="765"/>
    <cellStyle name="20% - Accent1 2 2 3 3 3 2 2 2" xfId="766"/>
    <cellStyle name="20% - Accent1 2 2 3 3 3 2 2 2 2" xfId="767"/>
    <cellStyle name="20% - Accent1 2 2 3 3 3 2 2 3" xfId="768"/>
    <cellStyle name="20% - Accent1 2 2 3 3 3 2 3" xfId="769"/>
    <cellStyle name="20% - Accent1 2 2 3 3 3 2 3 2" xfId="770"/>
    <cellStyle name="20% - Accent1 2 2 3 3 3 2 4" xfId="771"/>
    <cellStyle name="20% - Accent1 2 2 3 3 3 3" xfId="772"/>
    <cellStyle name="20% - Accent1 2 2 3 3 3 3 2" xfId="773"/>
    <cellStyle name="20% - Accent1 2 2 3 3 3 3 2 2" xfId="774"/>
    <cellStyle name="20% - Accent1 2 2 3 3 3 3 3" xfId="775"/>
    <cellStyle name="20% - Accent1 2 2 3 3 3 4" xfId="776"/>
    <cellStyle name="20% - Accent1 2 2 3 3 3 4 2" xfId="777"/>
    <cellStyle name="20% - Accent1 2 2 3 3 3 5" xfId="778"/>
    <cellStyle name="20% - Accent1 2 2 3 3 4" xfId="779"/>
    <cellStyle name="20% - Accent1 2 2 3 3 4 2" xfId="780"/>
    <cellStyle name="20% - Accent1 2 2 3 3 4 2 2" xfId="781"/>
    <cellStyle name="20% - Accent1 2 2 3 3 4 2 2 2" xfId="782"/>
    <cellStyle name="20% - Accent1 2 2 3 3 4 2 3" xfId="783"/>
    <cellStyle name="20% - Accent1 2 2 3 3 4 3" xfId="784"/>
    <cellStyle name="20% - Accent1 2 2 3 3 4 3 2" xfId="785"/>
    <cellStyle name="20% - Accent1 2 2 3 3 4 4" xfId="786"/>
    <cellStyle name="20% - Accent1 2 2 3 3 5" xfId="787"/>
    <cellStyle name="20% - Accent1 2 2 3 3 5 2" xfId="788"/>
    <cellStyle name="20% - Accent1 2 2 3 3 5 2 2" xfId="789"/>
    <cellStyle name="20% - Accent1 2 2 3 3 5 3" xfId="790"/>
    <cellStyle name="20% - Accent1 2 2 3 3 6" xfId="791"/>
    <cellStyle name="20% - Accent1 2 2 3 3 6 2" xfId="792"/>
    <cellStyle name="20% - Accent1 2 2 3 3 7" xfId="793"/>
    <cellStyle name="20% - Accent1 2 2 3 4" xfId="794"/>
    <cellStyle name="20% - Accent1 2 2 3 4 2" xfId="795"/>
    <cellStyle name="20% - Accent1 2 2 3 4 2 2" xfId="796"/>
    <cellStyle name="20% - Accent1 2 2 3 4 2 2 2" xfId="797"/>
    <cellStyle name="20% - Accent1 2 2 3 4 2 2 2 2" xfId="798"/>
    <cellStyle name="20% - Accent1 2 2 3 4 2 2 2 2 2" xfId="799"/>
    <cellStyle name="20% - Accent1 2 2 3 4 2 2 2 3" xfId="800"/>
    <cellStyle name="20% - Accent1 2 2 3 4 2 2 3" xfId="801"/>
    <cellStyle name="20% - Accent1 2 2 3 4 2 2 3 2" xfId="802"/>
    <cellStyle name="20% - Accent1 2 2 3 4 2 2 4" xfId="803"/>
    <cellStyle name="20% - Accent1 2 2 3 4 2 3" xfId="804"/>
    <cellStyle name="20% - Accent1 2 2 3 4 2 3 2" xfId="805"/>
    <cellStyle name="20% - Accent1 2 2 3 4 2 3 2 2" xfId="806"/>
    <cellStyle name="20% - Accent1 2 2 3 4 2 3 3" xfId="807"/>
    <cellStyle name="20% - Accent1 2 2 3 4 2 4" xfId="808"/>
    <cellStyle name="20% - Accent1 2 2 3 4 2 4 2" xfId="809"/>
    <cellStyle name="20% - Accent1 2 2 3 4 2 5" xfId="810"/>
    <cellStyle name="20% - Accent1 2 2 3 4 3" xfId="811"/>
    <cellStyle name="20% - Accent1 2 2 3 4 3 2" xfId="812"/>
    <cellStyle name="20% - Accent1 2 2 3 4 3 2 2" xfId="813"/>
    <cellStyle name="20% - Accent1 2 2 3 4 3 2 2 2" xfId="814"/>
    <cellStyle name="20% - Accent1 2 2 3 4 3 2 3" xfId="815"/>
    <cellStyle name="20% - Accent1 2 2 3 4 3 3" xfId="816"/>
    <cellStyle name="20% - Accent1 2 2 3 4 3 3 2" xfId="817"/>
    <cellStyle name="20% - Accent1 2 2 3 4 3 4" xfId="818"/>
    <cellStyle name="20% - Accent1 2 2 3 4 4" xfId="819"/>
    <cellStyle name="20% - Accent1 2 2 3 4 4 2" xfId="820"/>
    <cellStyle name="20% - Accent1 2 2 3 4 4 2 2" xfId="821"/>
    <cellStyle name="20% - Accent1 2 2 3 4 4 3" xfId="822"/>
    <cellStyle name="20% - Accent1 2 2 3 4 5" xfId="823"/>
    <cellStyle name="20% - Accent1 2 2 3 4 5 2" xfId="824"/>
    <cellStyle name="20% - Accent1 2 2 3 4 6" xfId="825"/>
    <cellStyle name="20% - Accent1 2 2 3 5" xfId="826"/>
    <cellStyle name="20% - Accent1 2 2 3 5 2" xfId="827"/>
    <cellStyle name="20% - Accent1 2 2 3 5 2 2" xfId="828"/>
    <cellStyle name="20% - Accent1 2 2 3 5 2 2 2" xfId="829"/>
    <cellStyle name="20% - Accent1 2 2 3 5 2 2 2 2" xfId="830"/>
    <cellStyle name="20% - Accent1 2 2 3 5 2 2 3" xfId="831"/>
    <cellStyle name="20% - Accent1 2 2 3 5 2 3" xfId="832"/>
    <cellStyle name="20% - Accent1 2 2 3 5 2 3 2" xfId="833"/>
    <cellStyle name="20% - Accent1 2 2 3 5 2 4" xfId="834"/>
    <cellStyle name="20% - Accent1 2 2 3 5 3" xfId="835"/>
    <cellStyle name="20% - Accent1 2 2 3 5 3 2" xfId="836"/>
    <cellStyle name="20% - Accent1 2 2 3 5 3 2 2" xfId="837"/>
    <cellStyle name="20% - Accent1 2 2 3 5 3 3" xfId="838"/>
    <cellStyle name="20% - Accent1 2 2 3 5 4" xfId="839"/>
    <cellStyle name="20% - Accent1 2 2 3 5 4 2" xfId="840"/>
    <cellStyle name="20% - Accent1 2 2 3 5 5" xfId="841"/>
    <cellStyle name="20% - Accent1 2 2 3 6" xfId="842"/>
    <cellStyle name="20% - Accent1 2 2 3 6 2" xfId="843"/>
    <cellStyle name="20% - Accent1 2 2 3 6 2 2" xfId="844"/>
    <cellStyle name="20% - Accent1 2 2 3 6 2 2 2" xfId="845"/>
    <cellStyle name="20% - Accent1 2 2 3 6 2 3" xfId="846"/>
    <cellStyle name="20% - Accent1 2 2 3 6 3" xfId="847"/>
    <cellStyle name="20% - Accent1 2 2 3 6 3 2" xfId="848"/>
    <cellStyle name="20% - Accent1 2 2 3 6 4" xfId="849"/>
    <cellStyle name="20% - Accent1 2 2 3 7" xfId="850"/>
    <cellStyle name="20% - Accent1 2 2 3 7 2" xfId="851"/>
    <cellStyle name="20% - Accent1 2 2 3 7 2 2" xfId="852"/>
    <cellStyle name="20% - Accent1 2 2 3 7 3" xfId="853"/>
    <cellStyle name="20% - Accent1 2 2 3 8" xfId="854"/>
    <cellStyle name="20% - Accent1 2 2 3 8 2" xfId="855"/>
    <cellStyle name="20% - Accent1 2 2 3 9" xfId="856"/>
    <cellStyle name="20% - Accent1 2 2 4" xfId="857"/>
    <cellStyle name="20% - Accent1 2 2 4 2" xfId="858"/>
    <cellStyle name="20% - Accent1 2 2 4 2 2" xfId="859"/>
    <cellStyle name="20% - Accent1 2 2 4 2 2 2" xfId="860"/>
    <cellStyle name="20% - Accent1 2 2 4 2 2 2 2" xfId="861"/>
    <cellStyle name="20% - Accent1 2 2 4 2 2 2 2 2" xfId="862"/>
    <cellStyle name="20% - Accent1 2 2 4 2 2 2 2 2 2" xfId="863"/>
    <cellStyle name="20% - Accent1 2 2 4 2 2 2 2 2 2 2" xfId="864"/>
    <cellStyle name="20% - Accent1 2 2 4 2 2 2 2 2 3" xfId="865"/>
    <cellStyle name="20% - Accent1 2 2 4 2 2 2 2 3" xfId="866"/>
    <cellStyle name="20% - Accent1 2 2 4 2 2 2 2 3 2" xfId="867"/>
    <cellStyle name="20% - Accent1 2 2 4 2 2 2 2 4" xfId="868"/>
    <cellStyle name="20% - Accent1 2 2 4 2 2 2 3" xfId="869"/>
    <cellStyle name="20% - Accent1 2 2 4 2 2 2 3 2" xfId="870"/>
    <cellStyle name="20% - Accent1 2 2 4 2 2 2 3 2 2" xfId="871"/>
    <cellStyle name="20% - Accent1 2 2 4 2 2 2 3 3" xfId="872"/>
    <cellStyle name="20% - Accent1 2 2 4 2 2 2 4" xfId="873"/>
    <cellStyle name="20% - Accent1 2 2 4 2 2 2 4 2" xfId="874"/>
    <cellStyle name="20% - Accent1 2 2 4 2 2 2 5" xfId="875"/>
    <cellStyle name="20% - Accent1 2 2 4 2 2 3" xfId="876"/>
    <cellStyle name="20% - Accent1 2 2 4 2 2 3 2" xfId="877"/>
    <cellStyle name="20% - Accent1 2 2 4 2 2 3 2 2" xfId="878"/>
    <cellStyle name="20% - Accent1 2 2 4 2 2 3 2 2 2" xfId="879"/>
    <cellStyle name="20% - Accent1 2 2 4 2 2 3 2 3" xfId="880"/>
    <cellStyle name="20% - Accent1 2 2 4 2 2 3 3" xfId="881"/>
    <cellStyle name="20% - Accent1 2 2 4 2 2 3 3 2" xfId="882"/>
    <cellStyle name="20% - Accent1 2 2 4 2 2 3 4" xfId="883"/>
    <cellStyle name="20% - Accent1 2 2 4 2 2 4" xfId="884"/>
    <cellStyle name="20% - Accent1 2 2 4 2 2 4 2" xfId="885"/>
    <cellStyle name="20% - Accent1 2 2 4 2 2 4 2 2" xfId="886"/>
    <cellStyle name="20% - Accent1 2 2 4 2 2 4 3" xfId="887"/>
    <cellStyle name="20% - Accent1 2 2 4 2 2 5" xfId="888"/>
    <cellStyle name="20% - Accent1 2 2 4 2 2 5 2" xfId="889"/>
    <cellStyle name="20% - Accent1 2 2 4 2 2 6" xfId="890"/>
    <cellStyle name="20% - Accent1 2 2 4 2 3" xfId="891"/>
    <cellStyle name="20% - Accent1 2 2 4 2 3 2" xfId="892"/>
    <cellStyle name="20% - Accent1 2 2 4 2 3 2 2" xfId="893"/>
    <cellStyle name="20% - Accent1 2 2 4 2 3 2 2 2" xfId="894"/>
    <cellStyle name="20% - Accent1 2 2 4 2 3 2 2 2 2" xfId="895"/>
    <cellStyle name="20% - Accent1 2 2 4 2 3 2 2 3" xfId="896"/>
    <cellStyle name="20% - Accent1 2 2 4 2 3 2 3" xfId="897"/>
    <cellStyle name="20% - Accent1 2 2 4 2 3 2 3 2" xfId="898"/>
    <cellStyle name="20% - Accent1 2 2 4 2 3 2 4" xfId="899"/>
    <cellStyle name="20% - Accent1 2 2 4 2 3 3" xfId="900"/>
    <cellStyle name="20% - Accent1 2 2 4 2 3 3 2" xfId="901"/>
    <cellStyle name="20% - Accent1 2 2 4 2 3 3 2 2" xfId="902"/>
    <cellStyle name="20% - Accent1 2 2 4 2 3 3 3" xfId="903"/>
    <cellStyle name="20% - Accent1 2 2 4 2 3 4" xfId="904"/>
    <cellStyle name="20% - Accent1 2 2 4 2 3 4 2" xfId="905"/>
    <cellStyle name="20% - Accent1 2 2 4 2 3 5" xfId="906"/>
    <cellStyle name="20% - Accent1 2 2 4 2 4" xfId="907"/>
    <cellStyle name="20% - Accent1 2 2 4 2 4 2" xfId="908"/>
    <cellStyle name="20% - Accent1 2 2 4 2 4 2 2" xfId="909"/>
    <cellStyle name="20% - Accent1 2 2 4 2 4 2 2 2" xfId="910"/>
    <cellStyle name="20% - Accent1 2 2 4 2 4 2 3" xfId="911"/>
    <cellStyle name="20% - Accent1 2 2 4 2 4 3" xfId="912"/>
    <cellStyle name="20% - Accent1 2 2 4 2 4 3 2" xfId="913"/>
    <cellStyle name="20% - Accent1 2 2 4 2 4 4" xfId="914"/>
    <cellStyle name="20% - Accent1 2 2 4 2 5" xfId="915"/>
    <cellStyle name="20% - Accent1 2 2 4 2 5 2" xfId="916"/>
    <cellStyle name="20% - Accent1 2 2 4 2 5 2 2" xfId="917"/>
    <cellStyle name="20% - Accent1 2 2 4 2 5 3" xfId="918"/>
    <cellStyle name="20% - Accent1 2 2 4 2 6" xfId="919"/>
    <cellStyle name="20% - Accent1 2 2 4 2 6 2" xfId="920"/>
    <cellStyle name="20% - Accent1 2 2 4 2 7" xfId="921"/>
    <cellStyle name="20% - Accent1 2 2 4 3" xfId="922"/>
    <cellStyle name="20% - Accent1 2 2 4 3 2" xfId="923"/>
    <cellStyle name="20% - Accent1 2 2 4 3 2 2" xfId="924"/>
    <cellStyle name="20% - Accent1 2 2 4 3 2 2 2" xfId="925"/>
    <cellStyle name="20% - Accent1 2 2 4 3 2 2 2 2" xfId="926"/>
    <cellStyle name="20% - Accent1 2 2 4 3 2 2 2 2 2" xfId="927"/>
    <cellStyle name="20% - Accent1 2 2 4 3 2 2 2 3" xfId="928"/>
    <cellStyle name="20% - Accent1 2 2 4 3 2 2 3" xfId="929"/>
    <cellStyle name="20% - Accent1 2 2 4 3 2 2 3 2" xfId="930"/>
    <cellStyle name="20% - Accent1 2 2 4 3 2 2 4" xfId="931"/>
    <cellStyle name="20% - Accent1 2 2 4 3 2 3" xfId="932"/>
    <cellStyle name="20% - Accent1 2 2 4 3 2 3 2" xfId="933"/>
    <cellStyle name="20% - Accent1 2 2 4 3 2 3 2 2" xfId="934"/>
    <cellStyle name="20% - Accent1 2 2 4 3 2 3 3" xfId="935"/>
    <cellStyle name="20% - Accent1 2 2 4 3 2 4" xfId="936"/>
    <cellStyle name="20% - Accent1 2 2 4 3 2 4 2" xfId="937"/>
    <cellStyle name="20% - Accent1 2 2 4 3 2 5" xfId="938"/>
    <cellStyle name="20% - Accent1 2 2 4 3 3" xfId="939"/>
    <cellStyle name="20% - Accent1 2 2 4 3 3 2" xfId="940"/>
    <cellStyle name="20% - Accent1 2 2 4 3 3 2 2" xfId="941"/>
    <cellStyle name="20% - Accent1 2 2 4 3 3 2 2 2" xfId="942"/>
    <cellStyle name="20% - Accent1 2 2 4 3 3 2 3" xfId="943"/>
    <cellStyle name="20% - Accent1 2 2 4 3 3 3" xfId="944"/>
    <cellStyle name="20% - Accent1 2 2 4 3 3 3 2" xfId="945"/>
    <cellStyle name="20% - Accent1 2 2 4 3 3 4" xfId="946"/>
    <cellStyle name="20% - Accent1 2 2 4 3 4" xfId="947"/>
    <cellStyle name="20% - Accent1 2 2 4 3 4 2" xfId="948"/>
    <cellStyle name="20% - Accent1 2 2 4 3 4 2 2" xfId="949"/>
    <cellStyle name="20% - Accent1 2 2 4 3 4 3" xfId="950"/>
    <cellStyle name="20% - Accent1 2 2 4 3 5" xfId="951"/>
    <cellStyle name="20% - Accent1 2 2 4 3 5 2" xfId="952"/>
    <cellStyle name="20% - Accent1 2 2 4 3 6" xfId="953"/>
    <cellStyle name="20% - Accent1 2 2 4 4" xfId="954"/>
    <cellStyle name="20% - Accent1 2 2 4 4 2" xfId="955"/>
    <cellStyle name="20% - Accent1 2 2 4 4 2 2" xfId="956"/>
    <cellStyle name="20% - Accent1 2 2 4 4 2 2 2" xfId="957"/>
    <cellStyle name="20% - Accent1 2 2 4 4 2 2 2 2" xfId="958"/>
    <cellStyle name="20% - Accent1 2 2 4 4 2 2 3" xfId="959"/>
    <cellStyle name="20% - Accent1 2 2 4 4 2 3" xfId="960"/>
    <cellStyle name="20% - Accent1 2 2 4 4 2 3 2" xfId="961"/>
    <cellStyle name="20% - Accent1 2 2 4 4 2 4" xfId="962"/>
    <cellStyle name="20% - Accent1 2 2 4 4 3" xfId="963"/>
    <cellStyle name="20% - Accent1 2 2 4 4 3 2" xfId="964"/>
    <cellStyle name="20% - Accent1 2 2 4 4 3 2 2" xfId="965"/>
    <cellStyle name="20% - Accent1 2 2 4 4 3 3" xfId="966"/>
    <cellStyle name="20% - Accent1 2 2 4 4 4" xfId="967"/>
    <cellStyle name="20% - Accent1 2 2 4 4 4 2" xfId="968"/>
    <cellStyle name="20% - Accent1 2 2 4 4 5" xfId="969"/>
    <cellStyle name="20% - Accent1 2 2 4 5" xfId="970"/>
    <cellStyle name="20% - Accent1 2 2 4 5 2" xfId="971"/>
    <cellStyle name="20% - Accent1 2 2 4 5 2 2" xfId="972"/>
    <cellStyle name="20% - Accent1 2 2 4 5 2 2 2" xfId="973"/>
    <cellStyle name="20% - Accent1 2 2 4 5 2 3" xfId="974"/>
    <cellStyle name="20% - Accent1 2 2 4 5 3" xfId="975"/>
    <cellStyle name="20% - Accent1 2 2 4 5 3 2" xfId="976"/>
    <cellStyle name="20% - Accent1 2 2 4 5 4" xfId="977"/>
    <cellStyle name="20% - Accent1 2 2 4 6" xfId="978"/>
    <cellStyle name="20% - Accent1 2 2 4 6 2" xfId="979"/>
    <cellStyle name="20% - Accent1 2 2 4 6 2 2" xfId="980"/>
    <cellStyle name="20% - Accent1 2 2 4 6 3" xfId="981"/>
    <cellStyle name="20% - Accent1 2 2 4 7" xfId="982"/>
    <cellStyle name="20% - Accent1 2 2 4 7 2" xfId="983"/>
    <cellStyle name="20% - Accent1 2 2 4 8" xfId="984"/>
    <cellStyle name="20% - Accent1 2 2 5" xfId="985"/>
    <cellStyle name="20% - Accent1 2 2 5 2" xfId="986"/>
    <cellStyle name="20% - Accent1 2 2 5 2 2" xfId="987"/>
    <cellStyle name="20% - Accent1 2 2 5 2 2 2" xfId="988"/>
    <cellStyle name="20% - Accent1 2 2 5 2 2 2 2" xfId="989"/>
    <cellStyle name="20% - Accent1 2 2 5 2 2 2 2 2" xfId="990"/>
    <cellStyle name="20% - Accent1 2 2 5 2 2 2 2 2 2" xfId="991"/>
    <cellStyle name="20% - Accent1 2 2 5 2 2 2 2 3" xfId="992"/>
    <cellStyle name="20% - Accent1 2 2 5 2 2 2 3" xfId="993"/>
    <cellStyle name="20% - Accent1 2 2 5 2 2 2 3 2" xfId="994"/>
    <cellStyle name="20% - Accent1 2 2 5 2 2 2 4" xfId="995"/>
    <cellStyle name="20% - Accent1 2 2 5 2 2 3" xfId="996"/>
    <cellStyle name="20% - Accent1 2 2 5 2 2 3 2" xfId="997"/>
    <cellStyle name="20% - Accent1 2 2 5 2 2 3 2 2" xfId="998"/>
    <cellStyle name="20% - Accent1 2 2 5 2 2 3 3" xfId="999"/>
    <cellStyle name="20% - Accent1 2 2 5 2 2 4" xfId="1000"/>
    <cellStyle name="20% - Accent1 2 2 5 2 2 4 2" xfId="1001"/>
    <cellStyle name="20% - Accent1 2 2 5 2 2 5" xfId="1002"/>
    <cellStyle name="20% - Accent1 2 2 5 2 3" xfId="1003"/>
    <cellStyle name="20% - Accent1 2 2 5 2 3 2" xfId="1004"/>
    <cellStyle name="20% - Accent1 2 2 5 2 3 2 2" xfId="1005"/>
    <cellStyle name="20% - Accent1 2 2 5 2 3 2 2 2" xfId="1006"/>
    <cellStyle name="20% - Accent1 2 2 5 2 3 2 3" xfId="1007"/>
    <cellStyle name="20% - Accent1 2 2 5 2 3 3" xfId="1008"/>
    <cellStyle name="20% - Accent1 2 2 5 2 3 3 2" xfId="1009"/>
    <cellStyle name="20% - Accent1 2 2 5 2 3 4" xfId="1010"/>
    <cellStyle name="20% - Accent1 2 2 5 2 4" xfId="1011"/>
    <cellStyle name="20% - Accent1 2 2 5 2 4 2" xfId="1012"/>
    <cellStyle name="20% - Accent1 2 2 5 2 4 2 2" xfId="1013"/>
    <cellStyle name="20% - Accent1 2 2 5 2 4 3" xfId="1014"/>
    <cellStyle name="20% - Accent1 2 2 5 2 5" xfId="1015"/>
    <cellStyle name="20% - Accent1 2 2 5 2 5 2" xfId="1016"/>
    <cellStyle name="20% - Accent1 2 2 5 2 6" xfId="1017"/>
    <cellStyle name="20% - Accent1 2 2 5 3" xfId="1018"/>
    <cellStyle name="20% - Accent1 2 2 5 3 2" xfId="1019"/>
    <cellStyle name="20% - Accent1 2 2 5 3 2 2" xfId="1020"/>
    <cellStyle name="20% - Accent1 2 2 5 3 2 2 2" xfId="1021"/>
    <cellStyle name="20% - Accent1 2 2 5 3 2 2 2 2" xfId="1022"/>
    <cellStyle name="20% - Accent1 2 2 5 3 2 2 3" xfId="1023"/>
    <cellStyle name="20% - Accent1 2 2 5 3 2 3" xfId="1024"/>
    <cellStyle name="20% - Accent1 2 2 5 3 2 3 2" xfId="1025"/>
    <cellStyle name="20% - Accent1 2 2 5 3 2 4" xfId="1026"/>
    <cellStyle name="20% - Accent1 2 2 5 3 3" xfId="1027"/>
    <cellStyle name="20% - Accent1 2 2 5 3 3 2" xfId="1028"/>
    <cellStyle name="20% - Accent1 2 2 5 3 3 2 2" xfId="1029"/>
    <cellStyle name="20% - Accent1 2 2 5 3 3 3" xfId="1030"/>
    <cellStyle name="20% - Accent1 2 2 5 3 4" xfId="1031"/>
    <cellStyle name="20% - Accent1 2 2 5 3 4 2" xfId="1032"/>
    <cellStyle name="20% - Accent1 2 2 5 3 5" xfId="1033"/>
    <cellStyle name="20% - Accent1 2 2 5 4" xfId="1034"/>
    <cellStyle name="20% - Accent1 2 2 5 4 2" xfId="1035"/>
    <cellStyle name="20% - Accent1 2 2 5 4 2 2" xfId="1036"/>
    <cellStyle name="20% - Accent1 2 2 5 4 2 2 2" xfId="1037"/>
    <cellStyle name="20% - Accent1 2 2 5 4 2 3" xfId="1038"/>
    <cellStyle name="20% - Accent1 2 2 5 4 3" xfId="1039"/>
    <cellStyle name="20% - Accent1 2 2 5 4 3 2" xfId="1040"/>
    <cellStyle name="20% - Accent1 2 2 5 4 4" xfId="1041"/>
    <cellStyle name="20% - Accent1 2 2 5 5" xfId="1042"/>
    <cellStyle name="20% - Accent1 2 2 5 5 2" xfId="1043"/>
    <cellStyle name="20% - Accent1 2 2 5 5 2 2" xfId="1044"/>
    <cellStyle name="20% - Accent1 2 2 5 5 3" xfId="1045"/>
    <cellStyle name="20% - Accent1 2 2 5 6" xfId="1046"/>
    <cellStyle name="20% - Accent1 2 2 5 6 2" xfId="1047"/>
    <cellStyle name="20% - Accent1 2 2 5 7" xfId="1048"/>
    <cellStyle name="20% - Accent1 2 2 6" xfId="1049"/>
    <cellStyle name="20% - Accent1 2 2 6 2" xfId="1050"/>
    <cellStyle name="20% - Accent1 2 2 6 2 2" xfId="1051"/>
    <cellStyle name="20% - Accent1 2 2 6 2 2 2" xfId="1052"/>
    <cellStyle name="20% - Accent1 2 2 6 2 2 2 2" xfId="1053"/>
    <cellStyle name="20% - Accent1 2 2 6 2 2 2 2 2" xfId="1054"/>
    <cellStyle name="20% - Accent1 2 2 6 2 2 2 3" xfId="1055"/>
    <cellStyle name="20% - Accent1 2 2 6 2 2 3" xfId="1056"/>
    <cellStyle name="20% - Accent1 2 2 6 2 2 3 2" xfId="1057"/>
    <cellStyle name="20% - Accent1 2 2 6 2 2 4" xfId="1058"/>
    <cellStyle name="20% - Accent1 2 2 6 2 3" xfId="1059"/>
    <cellStyle name="20% - Accent1 2 2 6 2 3 2" xfId="1060"/>
    <cellStyle name="20% - Accent1 2 2 6 2 3 2 2" xfId="1061"/>
    <cellStyle name="20% - Accent1 2 2 6 2 3 3" xfId="1062"/>
    <cellStyle name="20% - Accent1 2 2 6 2 4" xfId="1063"/>
    <cellStyle name="20% - Accent1 2 2 6 2 4 2" xfId="1064"/>
    <cellStyle name="20% - Accent1 2 2 6 2 5" xfId="1065"/>
    <cellStyle name="20% - Accent1 2 2 6 3" xfId="1066"/>
    <cellStyle name="20% - Accent1 2 2 6 3 2" xfId="1067"/>
    <cellStyle name="20% - Accent1 2 2 6 3 2 2" xfId="1068"/>
    <cellStyle name="20% - Accent1 2 2 6 3 2 2 2" xfId="1069"/>
    <cellStyle name="20% - Accent1 2 2 6 3 2 3" xfId="1070"/>
    <cellStyle name="20% - Accent1 2 2 6 3 3" xfId="1071"/>
    <cellStyle name="20% - Accent1 2 2 6 3 3 2" xfId="1072"/>
    <cellStyle name="20% - Accent1 2 2 6 3 4" xfId="1073"/>
    <cellStyle name="20% - Accent1 2 2 6 4" xfId="1074"/>
    <cellStyle name="20% - Accent1 2 2 6 4 2" xfId="1075"/>
    <cellStyle name="20% - Accent1 2 2 6 4 2 2" xfId="1076"/>
    <cellStyle name="20% - Accent1 2 2 6 4 3" xfId="1077"/>
    <cellStyle name="20% - Accent1 2 2 6 5" xfId="1078"/>
    <cellStyle name="20% - Accent1 2 2 6 5 2" xfId="1079"/>
    <cellStyle name="20% - Accent1 2 2 6 6" xfId="1080"/>
    <cellStyle name="20% - Accent1 2 2 7" xfId="1081"/>
    <cellStyle name="20% - Accent1 2 2 7 2" xfId="1082"/>
    <cellStyle name="20% - Accent1 2 2 7 2 2" xfId="1083"/>
    <cellStyle name="20% - Accent1 2 2 7 2 2 2" xfId="1084"/>
    <cellStyle name="20% - Accent1 2 2 7 2 2 2 2" xfId="1085"/>
    <cellStyle name="20% - Accent1 2 2 7 2 2 3" xfId="1086"/>
    <cellStyle name="20% - Accent1 2 2 7 2 3" xfId="1087"/>
    <cellStyle name="20% - Accent1 2 2 7 2 3 2" xfId="1088"/>
    <cellStyle name="20% - Accent1 2 2 7 2 4" xfId="1089"/>
    <cellStyle name="20% - Accent1 2 2 7 3" xfId="1090"/>
    <cellStyle name="20% - Accent1 2 2 7 3 2" xfId="1091"/>
    <cellStyle name="20% - Accent1 2 2 7 3 2 2" xfId="1092"/>
    <cellStyle name="20% - Accent1 2 2 7 3 3" xfId="1093"/>
    <cellStyle name="20% - Accent1 2 2 7 4" xfId="1094"/>
    <cellStyle name="20% - Accent1 2 2 7 4 2" xfId="1095"/>
    <cellStyle name="20% - Accent1 2 2 7 5" xfId="1096"/>
    <cellStyle name="20% - Accent1 2 2 8" xfId="1097"/>
    <cellStyle name="20% - Accent1 2 2 8 2" xfId="1098"/>
    <cellStyle name="20% - Accent1 2 2 8 2 2" xfId="1099"/>
    <cellStyle name="20% - Accent1 2 2 8 2 2 2" xfId="1100"/>
    <cellStyle name="20% - Accent1 2 2 8 2 3" xfId="1101"/>
    <cellStyle name="20% - Accent1 2 2 8 3" xfId="1102"/>
    <cellStyle name="20% - Accent1 2 2 8 3 2" xfId="1103"/>
    <cellStyle name="20% - Accent1 2 2 8 4" xfId="1104"/>
    <cellStyle name="20% - Accent1 2 2 9" xfId="1105"/>
    <cellStyle name="20% - Accent1 2 2 9 2" xfId="1106"/>
    <cellStyle name="20% - Accent1 2 2 9 2 2" xfId="1107"/>
    <cellStyle name="20% - Accent1 2 2 9 3" xfId="1108"/>
    <cellStyle name="20% - Accent1 2 3" xfId="1109"/>
    <cellStyle name="20% - Accent1 2 3 10" xfId="1110"/>
    <cellStyle name="20% - Accent1 2 3 2" xfId="1111"/>
    <cellStyle name="20% - Accent1 2 3 2 2" xfId="1112"/>
    <cellStyle name="20% - Accent1 2 3 2 2 2" xfId="1113"/>
    <cellStyle name="20% - Accent1 2 3 2 2 2 2" xfId="1114"/>
    <cellStyle name="20% - Accent1 2 3 2 2 2 2 2" xfId="1115"/>
    <cellStyle name="20% - Accent1 2 3 2 2 2 2 2 2" xfId="1116"/>
    <cellStyle name="20% - Accent1 2 3 2 2 2 2 2 2 2" xfId="1117"/>
    <cellStyle name="20% - Accent1 2 3 2 2 2 2 2 2 2 2" xfId="1118"/>
    <cellStyle name="20% - Accent1 2 3 2 2 2 2 2 2 2 2 2" xfId="1119"/>
    <cellStyle name="20% - Accent1 2 3 2 2 2 2 2 2 2 3" xfId="1120"/>
    <cellStyle name="20% - Accent1 2 3 2 2 2 2 2 2 3" xfId="1121"/>
    <cellStyle name="20% - Accent1 2 3 2 2 2 2 2 2 3 2" xfId="1122"/>
    <cellStyle name="20% - Accent1 2 3 2 2 2 2 2 2 4" xfId="1123"/>
    <cellStyle name="20% - Accent1 2 3 2 2 2 2 2 3" xfId="1124"/>
    <cellStyle name="20% - Accent1 2 3 2 2 2 2 2 3 2" xfId="1125"/>
    <cellStyle name="20% - Accent1 2 3 2 2 2 2 2 3 2 2" xfId="1126"/>
    <cellStyle name="20% - Accent1 2 3 2 2 2 2 2 3 3" xfId="1127"/>
    <cellStyle name="20% - Accent1 2 3 2 2 2 2 2 4" xfId="1128"/>
    <cellStyle name="20% - Accent1 2 3 2 2 2 2 2 4 2" xfId="1129"/>
    <cellStyle name="20% - Accent1 2 3 2 2 2 2 2 5" xfId="1130"/>
    <cellStyle name="20% - Accent1 2 3 2 2 2 2 3" xfId="1131"/>
    <cellStyle name="20% - Accent1 2 3 2 2 2 2 3 2" xfId="1132"/>
    <cellStyle name="20% - Accent1 2 3 2 2 2 2 3 2 2" xfId="1133"/>
    <cellStyle name="20% - Accent1 2 3 2 2 2 2 3 2 2 2" xfId="1134"/>
    <cellStyle name="20% - Accent1 2 3 2 2 2 2 3 2 3" xfId="1135"/>
    <cellStyle name="20% - Accent1 2 3 2 2 2 2 3 3" xfId="1136"/>
    <cellStyle name="20% - Accent1 2 3 2 2 2 2 3 3 2" xfId="1137"/>
    <cellStyle name="20% - Accent1 2 3 2 2 2 2 3 4" xfId="1138"/>
    <cellStyle name="20% - Accent1 2 3 2 2 2 2 4" xfId="1139"/>
    <cellStyle name="20% - Accent1 2 3 2 2 2 2 4 2" xfId="1140"/>
    <cellStyle name="20% - Accent1 2 3 2 2 2 2 4 2 2" xfId="1141"/>
    <cellStyle name="20% - Accent1 2 3 2 2 2 2 4 3" xfId="1142"/>
    <cellStyle name="20% - Accent1 2 3 2 2 2 2 5" xfId="1143"/>
    <cellStyle name="20% - Accent1 2 3 2 2 2 2 5 2" xfId="1144"/>
    <cellStyle name="20% - Accent1 2 3 2 2 2 2 6" xfId="1145"/>
    <cellStyle name="20% - Accent1 2 3 2 2 2 3" xfId="1146"/>
    <cellStyle name="20% - Accent1 2 3 2 2 2 3 2" xfId="1147"/>
    <cellStyle name="20% - Accent1 2 3 2 2 2 3 2 2" xfId="1148"/>
    <cellStyle name="20% - Accent1 2 3 2 2 2 3 2 2 2" xfId="1149"/>
    <cellStyle name="20% - Accent1 2 3 2 2 2 3 2 2 2 2" xfId="1150"/>
    <cellStyle name="20% - Accent1 2 3 2 2 2 3 2 2 3" xfId="1151"/>
    <cellStyle name="20% - Accent1 2 3 2 2 2 3 2 3" xfId="1152"/>
    <cellStyle name="20% - Accent1 2 3 2 2 2 3 2 3 2" xfId="1153"/>
    <cellStyle name="20% - Accent1 2 3 2 2 2 3 2 4" xfId="1154"/>
    <cellStyle name="20% - Accent1 2 3 2 2 2 3 3" xfId="1155"/>
    <cellStyle name="20% - Accent1 2 3 2 2 2 3 3 2" xfId="1156"/>
    <cellStyle name="20% - Accent1 2 3 2 2 2 3 3 2 2" xfId="1157"/>
    <cellStyle name="20% - Accent1 2 3 2 2 2 3 3 3" xfId="1158"/>
    <cellStyle name="20% - Accent1 2 3 2 2 2 3 4" xfId="1159"/>
    <cellStyle name="20% - Accent1 2 3 2 2 2 3 4 2" xfId="1160"/>
    <cellStyle name="20% - Accent1 2 3 2 2 2 3 5" xfId="1161"/>
    <cellStyle name="20% - Accent1 2 3 2 2 2 4" xfId="1162"/>
    <cellStyle name="20% - Accent1 2 3 2 2 2 4 2" xfId="1163"/>
    <cellStyle name="20% - Accent1 2 3 2 2 2 4 2 2" xfId="1164"/>
    <cellStyle name="20% - Accent1 2 3 2 2 2 4 2 2 2" xfId="1165"/>
    <cellStyle name="20% - Accent1 2 3 2 2 2 4 2 3" xfId="1166"/>
    <cellStyle name="20% - Accent1 2 3 2 2 2 4 3" xfId="1167"/>
    <cellStyle name="20% - Accent1 2 3 2 2 2 4 3 2" xfId="1168"/>
    <cellStyle name="20% - Accent1 2 3 2 2 2 4 4" xfId="1169"/>
    <cellStyle name="20% - Accent1 2 3 2 2 2 5" xfId="1170"/>
    <cellStyle name="20% - Accent1 2 3 2 2 2 5 2" xfId="1171"/>
    <cellStyle name="20% - Accent1 2 3 2 2 2 5 2 2" xfId="1172"/>
    <cellStyle name="20% - Accent1 2 3 2 2 2 5 3" xfId="1173"/>
    <cellStyle name="20% - Accent1 2 3 2 2 2 6" xfId="1174"/>
    <cellStyle name="20% - Accent1 2 3 2 2 2 6 2" xfId="1175"/>
    <cellStyle name="20% - Accent1 2 3 2 2 2 7" xfId="1176"/>
    <cellStyle name="20% - Accent1 2 3 2 2 3" xfId="1177"/>
    <cellStyle name="20% - Accent1 2 3 2 2 3 2" xfId="1178"/>
    <cellStyle name="20% - Accent1 2 3 2 2 3 2 2" xfId="1179"/>
    <cellStyle name="20% - Accent1 2 3 2 2 3 2 2 2" xfId="1180"/>
    <cellStyle name="20% - Accent1 2 3 2 2 3 2 2 2 2" xfId="1181"/>
    <cellStyle name="20% - Accent1 2 3 2 2 3 2 2 2 2 2" xfId="1182"/>
    <cellStyle name="20% - Accent1 2 3 2 2 3 2 2 2 3" xfId="1183"/>
    <cellStyle name="20% - Accent1 2 3 2 2 3 2 2 3" xfId="1184"/>
    <cellStyle name="20% - Accent1 2 3 2 2 3 2 2 3 2" xfId="1185"/>
    <cellStyle name="20% - Accent1 2 3 2 2 3 2 2 4" xfId="1186"/>
    <cellStyle name="20% - Accent1 2 3 2 2 3 2 3" xfId="1187"/>
    <cellStyle name="20% - Accent1 2 3 2 2 3 2 3 2" xfId="1188"/>
    <cellStyle name="20% - Accent1 2 3 2 2 3 2 3 2 2" xfId="1189"/>
    <cellStyle name="20% - Accent1 2 3 2 2 3 2 3 3" xfId="1190"/>
    <cellStyle name="20% - Accent1 2 3 2 2 3 2 4" xfId="1191"/>
    <cellStyle name="20% - Accent1 2 3 2 2 3 2 4 2" xfId="1192"/>
    <cellStyle name="20% - Accent1 2 3 2 2 3 2 5" xfId="1193"/>
    <cellStyle name="20% - Accent1 2 3 2 2 3 3" xfId="1194"/>
    <cellStyle name="20% - Accent1 2 3 2 2 3 3 2" xfId="1195"/>
    <cellStyle name="20% - Accent1 2 3 2 2 3 3 2 2" xfId="1196"/>
    <cellStyle name="20% - Accent1 2 3 2 2 3 3 2 2 2" xfId="1197"/>
    <cellStyle name="20% - Accent1 2 3 2 2 3 3 2 3" xfId="1198"/>
    <cellStyle name="20% - Accent1 2 3 2 2 3 3 3" xfId="1199"/>
    <cellStyle name="20% - Accent1 2 3 2 2 3 3 3 2" xfId="1200"/>
    <cellStyle name="20% - Accent1 2 3 2 2 3 3 4" xfId="1201"/>
    <cellStyle name="20% - Accent1 2 3 2 2 3 4" xfId="1202"/>
    <cellStyle name="20% - Accent1 2 3 2 2 3 4 2" xfId="1203"/>
    <cellStyle name="20% - Accent1 2 3 2 2 3 4 2 2" xfId="1204"/>
    <cellStyle name="20% - Accent1 2 3 2 2 3 4 3" xfId="1205"/>
    <cellStyle name="20% - Accent1 2 3 2 2 3 5" xfId="1206"/>
    <cellStyle name="20% - Accent1 2 3 2 2 3 5 2" xfId="1207"/>
    <cellStyle name="20% - Accent1 2 3 2 2 3 6" xfId="1208"/>
    <cellStyle name="20% - Accent1 2 3 2 2 4" xfId="1209"/>
    <cellStyle name="20% - Accent1 2 3 2 2 4 2" xfId="1210"/>
    <cellStyle name="20% - Accent1 2 3 2 2 4 2 2" xfId="1211"/>
    <cellStyle name="20% - Accent1 2 3 2 2 4 2 2 2" xfId="1212"/>
    <cellStyle name="20% - Accent1 2 3 2 2 4 2 2 2 2" xfId="1213"/>
    <cellStyle name="20% - Accent1 2 3 2 2 4 2 2 3" xfId="1214"/>
    <cellStyle name="20% - Accent1 2 3 2 2 4 2 3" xfId="1215"/>
    <cellStyle name="20% - Accent1 2 3 2 2 4 2 3 2" xfId="1216"/>
    <cellStyle name="20% - Accent1 2 3 2 2 4 2 4" xfId="1217"/>
    <cellStyle name="20% - Accent1 2 3 2 2 4 3" xfId="1218"/>
    <cellStyle name="20% - Accent1 2 3 2 2 4 3 2" xfId="1219"/>
    <cellStyle name="20% - Accent1 2 3 2 2 4 3 2 2" xfId="1220"/>
    <cellStyle name="20% - Accent1 2 3 2 2 4 3 3" xfId="1221"/>
    <cellStyle name="20% - Accent1 2 3 2 2 4 4" xfId="1222"/>
    <cellStyle name="20% - Accent1 2 3 2 2 4 4 2" xfId="1223"/>
    <cellStyle name="20% - Accent1 2 3 2 2 4 5" xfId="1224"/>
    <cellStyle name="20% - Accent1 2 3 2 2 5" xfId="1225"/>
    <cellStyle name="20% - Accent1 2 3 2 2 5 2" xfId="1226"/>
    <cellStyle name="20% - Accent1 2 3 2 2 5 2 2" xfId="1227"/>
    <cellStyle name="20% - Accent1 2 3 2 2 5 2 2 2" xfId="1228"/>
    <cellStyle name="20% - Accent1 2 3 2 2 5 2 3" xfId="1229"/>
    <cellStyle name="20% - Accent1 2 3 2 2 5 3" xfId="1230"/>
    <cellStyle name="20% - Accent1 2 3 2 2 5 3 2" xfId="1231"/>
    <cellStyle name="20% - Accent1 2 3 2 2 5 4" xfId="1232"/>
    <cellStyle name="20% - Accent1 2 3 2 2 6" xfId="1233"/>
    <cellStyle name="20% - Accent1 2 3 2 2 6 2" xfId="1234"/>
    <cellStyle name="20% - Accent1 2 3 2 2 6 2 2" xfId="1235"/>
    <cellStyle name="20% - Accent1 2 3 2 2 6 3" xfId="1236"/>
    <cellStyle name="20% - Accent1 2 3 2 2 7" xfId="1237"/>
    <cellStyle name="20% - Accent1 2 3 2 2 7 2" xfId="1238"/>
    <cellStyle name="20% - Accent1 2 3 2 2 8" xfId="1239"/>
    <cellStyle name="20% - Accent1 2 3 2 3" xfId="1240"/>
    <cellStyle name="20% - Accent1 2 3 2 3 2" xfId="1241"/>
    <cellStyle name="20% - Accent1 2 3 2 3 2 2" xfId="1242"/>
    <cellStyle name="20% - Accent1 2 3 2 3 2 2 2" xfId="1243"/>
    <cellStyle name="20% - Accent1 2 3 2 3 2 2 2 2" xfId="1244"/>
    <cellStyle name="20% - Accent1 2 3 2 3 2 2 2 2 2" xfId="1245"/>
    <cellStyle name="20% - Accent1 2 3 2 3 2 2 2 2 2 2" xfId="1246"/>
    <cellStyle name="20% - Accent1 2 3 2 3 2 2 2 2 3" xfId="1247"/>
    <cellStyle name="20% - Accent1 2 3 2 3 2 2 2 3" xfId="1248"/>
    <cellStyle name="20% - Accent1 2 3 2 3 2 2 2 3 2" xfId="1249"/>
    <cellStyle name="20% - Accent1 2 3 2 3 2 2 2 4" xfId="1250"/>
    <cellStyle name="20% - Accent1 2 3 2 3 2 2 3" xfId="1251"/>
    <cellStyle name="20% - Accent1 2 3 2 3 2 2 3 2" xfId="1252"/>
    <cellStyle name="20% - Accent1 2 3 2 3 2 2 3 2 2" xfId="1253"/>
    <cellStyle name="20% - Accent1 2 3 2 3 2 2 3 3" xfId="1254"/>
    <cellStyle name="20% - Accent1 2 3 2 3 2 2 4" xfId="1255"/>
    <cellStyle name="20% - Accent1 2 3 2 3 2 2 4 2" xfId="1256"/>
    <cellStyle name="20% - Accent1 2 3 2 3 2 2 5" xfId="1257"/>
    <cellStyle name="20% - Accent1 2 3 2 3 2 3" xfId="1258"/>
    <cellStyle name="20% - Accent1 2 3 2 3 2 3 2" xfId="1259"/>
    <cellStyle name="20% - Accent1 2 3 2 3 2 3 2 2" xfId="1260"/>
    <cellStyle name="20% - Accent1 2 3 2 3 2 3 2 2 2" xfId="1261"/>
    <cellStyle name="20% - Accent1 2 3 2 3 2 3 2 3" xfId="1262"/>
    <cellStyle name="20% - Accent1 2 3 2 3 2 3 3" xfId="1263"/>
    <cellStyle name="20% - Accent1 2 3 2 3 2 3 3 2" xfId="1264"/>
    <cellStyle name="20% - Accent1 2 3 2 3 2 3 4" xfId="1265"/>
    <cellStyle name="20% - Accent1 2 3 2 3 2 4" xfId="1266"/>
    <cellStyle name="20% - Accent1 2 3 2 3 2 4 2" xfId="1267"/>
    <cellStyle name="20% - Accent1 2 3 2 3 2 4 2 2" xfId="1268"/>
    <cellStyle name="20% - Accent1 2 3 2 3 2 4 3" xfId="1269"/>
    <cellStyle name="20% - Accent1 2 3 2 3 2 5" xfId="1270"/>
    <cellStyle name="20% - Accent1 2 3 2 3 2 5 2" xfId="1271"/>
    <cellStyle name="20% - Accent1 2 3 2 3 2 6" xfId="1272"/>
    <cellStyle name="20% - Accent1 2 3 2 3 3" xfId="1273"/>
    <cellStyle name="20% - Accent1 2 3 2 3 3 2" xfId="1274"/>
    <cellStyle name="20% - Accent1 2 3 2 3 3 2 2" xfId="1275"/>
    <cellStyle name="20% - Accent1 2 3 2 3 3 2 2 2" xfId="1276"/>
    <cellStyle name="20% - Accent1 2 3 2 3 3 2 2 2 2" xfId="1277"/>
    <cellStyle name="20% - Accent1 2 3 2 3 3 2 2 3" xfId="1278"/>
    <cellStyle name="20% - Accent1 2 3 2 3 3 2 3" xfId="1279"/>
    <cellStyle name="20% - Accent1 2 3 2 3 3 2 3 2" xfId="1280"/>
    <cellStyle name="20% - Accent1 2 3 2 3 3 2 4" xfId="1281"/>
    <cellStyle name="20% - Accent1 2 3 2 3 3 3" xfId="1282"/>
    <cellStyle name="20% - Accent1 2 3 2 3 3 3 2" xfId="1283"/>
    <cellStyle name="20% - Accent1 2 3 2 3 3 3 2 2" xfId="1284"/>
    <cellStyle name="20% - Accent1 2 3 2 3 3 3 3" xfId="1285"/>
    <cellStyle name="20% - Accent1 2 3 2 3 3 4" xfId="1286"/>
    <cellStyle name="20% - Accent1 2 3 2 3 3 4 2" xfId="1287"/>
    <cellStyle name="20% - Accent1 2 3 2 3 3 5" xfId="1288"/>
    <cellStyle name="20% - Accent1 2 3 2 3 4" xfId="1289"/>
    <cellStyle name="20% - Accent1 2 3 2 3 4 2" xfId="1290"/>
    <cellStyle name="20% - Accent1 2 3 2 3 4 2 2" xfId="1291"/>
    <cellStyle name="20% - Accent1 2 3 2 3 4 2 2 2" xfId="1292"/>
    <cellStyle name="20% - Accent1 2 3 2 3 4 2 3" xfId="1293"/>
    <cellStyle name="20% - Accent1 2 3 2 3 4 3" xfId="1294"/>
    <cellStyle name="20% - Accent1 2 3 2 3 4 3 2" xfId="1295"/>
    <cellStyle name="20% - Accent1 2 3 2 3 4 4" xfId="1296"/>
    <cellStyle name="20% - Accent1 2 3 2 3 5" xfId="1297"/>
    <cellStyle name="20% - Accent1 2 3 2 3 5 2" xfId="1298"/>
    <cellStyle name="20% - Accent1 2 3 2 3 5 2 2" xfId="1299"/>
    <cellStyle name="20% - Accent1 2 3 2 3 5 3" xfId="1300"/>
    <cellStyle name="20% - Accent1 2 3 2 3 6" xfId="1301"/>
    <cellStyle name="20% - Accent1 2 3 2 3 6 2" xfId="1302"/>
    <cellStyle name="20% - Accent1 2 3 2 3 7" xfId="1303"/>
    <cellStyle name="20% - Accent1 2 3 2 4" xfId="1304"/>
    <cellStyle name="20% - Accent1 2 3 2 4 2" xfId="1305"/>
    <cellStyle name="20% - Accent1 2 3 2 4 2 2" xfId="1306"/>
    <cellStyle name="20% - Accent1 2 3 2 4 2 2 2" xfId="1307"/>
    <cellStyle name="20% - Accent1 2 3 2 4 2 2 2 2" xfId="1308"/>
    <cellStyle name="20% - Accent1 2 3 2 4 2 2 2 2 2" xfId="1309"/>
    <cellStyle name="20% - Accent1 2 3 2 4 2 2 2 3" xfId="1310"/>
    <cellStyle name="20% - Accent1 2 3 2 4 2 2 3" xfId="1311"/>
    <cellStyle name="20% - Accent1 2 3 2 4 2 2 3 2" xfId="1312"/>
    <cellStyle name="20% - Accent1 2 3 2 4 2 2 4" xfId="1313"/>
    <cellStyle name="20% - Accent1 2 3 2 4 2 3" xfId="1314"/>
    <cellStyle name="20% - Accent1 2 3 2 4 2 3 2" xfId="1315"/>
    <cellStyle name="20% - Accent1 2 3 2 4 2 3 2 2" xfId="1316"/>
    <cellStyle name="20% - Accent1 2 3 2 4 2 3 3" xfId="1317"/>
    <cellStyle name="20% - Accent1 2 3 2 4 2 4" xfId="1318"/>
    <cellStyle name="20% - Accent1 2 3 2 4 2 4 2" xfId="1319"/>
    <cellStyle name="20% - Accent1 2 3 2 4 2 5" xfId="1320"/>
    <cellStyle name="20% - Accent1 2 3 2 4 3" xfId="1321"/>
    <cellStyle name="20% - Accent1 2 3 2 4 3 2" xfId="1322"/>
    <cellStyle name="20% - Accent1 2 3 2 4 3 2 2" xfId="1323"/>
    <cellStyle name="20% - Accent1 2 3 2 4 3 2 2 2" xfId="1324"/>
    <cellStyle name="20% - Accent1 2 3 2 4 3 2 3" xfId="1325"/>
    <cellStyle name="20% - Accent1 2 3 2 4 3 3" xfId="1326"/>
    <cellStyle name="20% - Accent1 2 3 2 4 3 3 2" xfId="1327"/>
    <cellStyle name="20% - Accent1 2 3 2 4 3 4" xfId="1328"/>
    <cellStyle name="20% - Accent1 2 3 2 4 4" xfId="1329"/>
    <cellStyle name="20% - Accent1 2 3 2 4 4 2" xfId="1330"/>
    <cellStyle name="20% - Accent1 2 3 2 4 4 2 2" xfId="1331"/>
    <cellStyle name="20% - Accent1 2 3 2 4 4 3" xfId="1332"/>
    <cellStyle name="20% - Accent1 2 3 2 4 5" xfId="1333"/>
    <cellStyle name="20% - Accent1 2 3 2 4 5 2" xfId="1334"/>
    <cellStyle name="20% - Accent1 2 3 2 4 6" xfId="1335"/>
    <cellStyle name="20% - Accent1 2 3 2 5" xfId="1336"/>
    <cellStyle name="20% - Accent1 2 3 2 5 2" xfId="1337"/>
    <cellStyle name="20% - Accent1 2 3 2 5 2 2" xfId="1338"/>
    <cellStyle name="20% - Accent1 2 3 2 5 2 2 2" xfId="1339"/>
    <cellStyle name="20% - Accent1 2 3 2 5 2 2 2 2" xfId="1340"/>
    <cellStyle name="20% - Accent1 2 3 2 5 2 2 3" xfId="1341"/>
    <cellStyle name="20% - Accent1 2 3 2 5 2 3" xfId="1342"/>
    <cellStyle name="20% - Accent1 2 3 2 5 2 3 2" xfId="1343"/>
    <cellStyle name="20% - Accent1 2 3 2 5 2 4" xfId="1344"/>
    <cellStyle name="20% - Accent1 2 3 2 5 3" xfId="1345"/>
    <cellStyle name="20% - Accent1 2 3 2 5 3 2" xfId="1346"/>
    <cellStyle name="20% - Accent1 2 3 2 5 3 2 2" xfId="1347"/>
    <cellStyle name="20% - Accent1 2 3 2 5 3 3" xfId="1348"/>
    <cellStyle name="20% - Accent1 2 3 2 5 4" xfId="1349"/>
    <cellStyle name="20% - Accent1 2 3 2 5 4 2" xfId="1350"/>
    <cellStyle name="20% - Accent1 2 3 2 5 5" xfId="1351"/>
    <cellStyle name="20% - Accent1 2 3 2 6" xfId="1352"/>
    <cellStyle name="20% - Accent1 2 3 2 6 2" xfId="1353"/>
    <cellStyle name="20% - Accent1 2 3 2 6 2 2" xfId="1354"/>
    <cellStyle name="20% - Accent1 2 3 2 6 2 2 2" xfId="1355"/>
    <cellStyle name="20% - Accent1 2 3 2 6 2 3" xfId="1356"/>
    <cellStyle name="20% - Accent1 2 3 2 6 3" xfId="1357"/>
    <cellStyle name="20% - Accent1 2 3 2 6 3 2" xfId="1358"/>
    <cellStyle name="20% - Accent1 2 3 2 6 4" xfId="1359"/>
    <cellStyle name="20% - Accent1 2 3 2 7" xfId="1360"/>
    <cellStyle name="20% - Accent1 2 3 2 7 2" xfId="1361"/>
    <cellStyle name="20% - Accent1 2 3 2 7 2 2" xfId="1362"/>
    <cellStyle name="20% - Accent1 2 3 2 7 3" xfId="1363"/>
    <cellStyle name="20% - Accent1 2 3 2 8" xfId="1364"/>
    <cellStyle name="20% - Accent1 2 3 2 8 2" xfId="1365"/>
    <cellStyle name="20% - Accent1 2 3 2 9" xfId="1366"/>
    <cellStyle name="20% - Accent1 2 3 3" xfId="1367"/>
    <cellStyle name="20% - Accent1 2 3 3 2" xfId="1368"/>
    <cellStyle name="20% - Accent1 2 3 3 2 2" xfId="1369"/>
    <cellStyle name="20% - Accent1 2 3 3 2 2 2" xfId="1370"/>
    <cellStyle name="20% - Accent1 2 3 3 2 2 2 2" xfId="1371"/>
    <cellStyle name="20% - Accent1 2 3 3 2 2 2 2 2" xfId="1372"/>
    <cellStyle name="20% - Accent1 2 3 3 2 2 2 2 2 2" xfId="1373"/>
    <cellStyle name="20% - Accent1 2 3 3 2 2 2 2 2 2 2" xfId="1374"/>
    <cellStyle name="20% - Accent1 2 3 3 2 2 2 2 2 3" xfId="1375"/>
    <cellStyle name="20% - Accent1 2 3 3 2 2 2 2 3" xfId="1376"/>
    <cellStyle name="20% - Accent1 2 3 3 2 2 2 2 3 2" xfId="1377"/>
    <cellStyle name="20% - Accent1 2 3 3 2 2 2 2 4" xfId="1378"/>
    <cellStyle name="20% - Accent1 2 3 3 2 2 2 3" xfId="1379"/>
    <cellStyle name="20% - Accent1 2 3 3 2 2 2 3 2" xfId="1380"/>
    <cellStyle name="20% - Accent1 2 3 3 2 2 2 3 2 2" xfId="1381"/>
    <cellStyle name="20% - Accent1 2 3 3 2 2 2 3 3" xfId="1382"/>
    <cellStyle name="20% - Accent1 2 3 3 2 2 2 4" xfId="1383"/>
    <cellStyle name="20% - Accent1 2 3 3 2 2 2 4 2" xfId="1384"/>
    <cellStyle name="20% - Accent1 2 3 3 2 2 2 5" xfId="1385"/>
    <cellStyle name="20% - Accent1 2 3 3 2 2 3" xfId="1386"/>
    <cellStyle name="20% - Accent1 2 3 3 2 2 3 2" xfId="1387"/>
    <cellStyle name="20% - Accent1 2 3 3 2 2 3 2 2" xfId="1388"/>
    <cellStyle name="20% - Accent1 2 3 3 2 2 3 2 2 2" xfId="1389"/>
    <cellStyle name="20% - Accent1 2 3 3 2 2 3 2 3" xfId="1390"/>
    <cellStyle name="20% - Accent1 2 3 3 2 2 3 3" xfId="1391"/>
    <cellStyle name="20% - Accent1 2 3 3 2 2 3 3 2" xfId="1392"/>
    <cellStyle name="20% - Accent1 2 3 3 2 2 3 4" xfId="1393"/>
    <cellStyle name="20% - Accent1 2 3 3 2 2 4" xfId="1394"/>
    <cellStyle name="20% - Accent1 2 3 3 2 2 4 2" xfId="1395"/>
    <cellStyle name="20% - Accent1 2 3 3 2 2 4 2 2" xfId="1396"/>
    <cellStyle name="20% - Accent1 2 3 3 2 2 4 3" xfId="1397"/>
    <cellStyle name="20% - Accent1 2 3 3 2 2 5" xfId="1398"/>
    <cellStyle name="20% - Accent1 2 3 3 2 2 5 2" xfId="1399"/>
    <cellStyle name="20% - Accent1 2 3 3 2 2 6" xfId="1400"/>
    <cellStyle name="20% - Accent1 2 3 3 2 3" xfId="1401"/>
    <cellStyle name="20% - Accent1 2 3 3 2 3 2" xfId="1402"/>
    <cellStyle name="20% - Accent1 2 3 3 2 3 2 2" xfId="1403"/>
    <cellStyle name="20% - Accent1 2 3 3 2 3 2 2 2" xfId="1404"/>
    <cellStyle name="20% - Accent1 2 3 3 2 3 2 2 2 2" xfId="1405"/>
    <cellStyle name="20% - Accent1 2 3 3 2 3 2 2 3" xfId="1406"/>
    <cellStyle name="20% - Accent1 2 3 3 2 3 2 3" xfId="1407"/>
    <cellStyle name="20% - Accent1 2 3 3 2 3 2 3 2" xfId="1408"/>
    <cellStyle name="20% - Accent1 2 3 3 2 3 2 4" xfId="1409"/>
    <cellStyle name="20% - Accent1 2 3 3 2 3 3" xfId="1410"/>
    <cellStyle name="20% - Accent1 2 3 3 2 3 3 2" xfId="1411"/>
    <cellStyle name="20% - Accent1 2 3 3 2 3 3 2 2" xfId="1412"/>
    <cellStyle name="20% - Accent1 2 3 3 2 3 3 3" xfId="1413"/>
    <cellStyle name="20% - Accent1 2 3 3 2 3 4" xfId="1414"/>
    <cellStyle name="20% - Accent1 2 3 3 2 3 4 2" xfId="1415"/>
    <cellStyle name="20% - Accent1 2 3 3 2 3 5" xfId="1416"/>
    <cellStyle name="20% - Accent1 2 3 3 2 4" xfId="1417"/>
    <cellStyle name="20% - Accent1 2 3 3 2 4 2" xfId="1418"/>
    <cellStyle name="20% - Accent1 2 3 3 2 4 2 2" xfId="1419"/>
    <cellStyle name="20% - Accent1 2 3 3 2 4 2 2 2" xfId="1420"/>
    <cellStyle name="20% - Accent1 2 3 3 2 4 2 3" xfId="1421"/>
    <cellStyle name="20% - Accent1 2 3 3 2 4 3" xfId="1422"/>
    <cellStyle name="20% - Accent1 2 3 3 2 4 3 2" xfId="1423"/>
    <cellStyle name="20% - Accent1 2 3 3 2 4 4" xfId="1424"/>
    <cellStyle name="20% - Accent1 2 3 3 2 5" xfId="1425"/>
    <cellStyle name="20% - Accent1 2 3 3 2 5 2" xfId="1426"/>
    <cellStyle name="20% - Accent1 2 3 3 2 5 2 2" xfId="1427"/>
    <cellStyle name="20% - Accent1 2 3 3 2 5 3" xfId="1428"/>
    <cellStyle name="20% - Accent1 2 3 3 2 6" xfId="1429"/>
    <cellStyle name="20% - Accent1 2 3 3 2 6 2" xfId="1430"/>
    <cellStyle name="20% - Accent1 2 3 3 2 7" xfId="1431"/>
    <cellStyle name="20% - Accent1 2 3 3 3" xfId="1432"/>
    <cellStyle name="20% - Accent1 2 3 3 3 2" xfId="1433"/>
    <cellStyle name="20% - Accent1 2 3 3 3 2 2" xfId="1434"/>
    <cellStyle name="20% - Accent1 2 3 3 3 2 2 2" xfId="1435"/>
    <cellStyle name="20% - Accent1 2 3 3 3 2 2 2 2" xfId="1436"/>
    <cellStyle name="20% - Accent1 2 3 3 3 2 2 2 2 2" xfId="1437"/>
    <cellStyle name="20% - Accent1 2 3 3 3 2 2 2 3" xfId="1438"/>
    <cellStyle name="20% - Accent1 2 3 3 3 2 2 3" xfId="1439"/>
    <cellStyle name="20% - Accent1 2 3 3 3 2 2 3 2" xfId="1440"/>
    <cellStyle name="20% - Accent1 2 3 3 3 2 2 4" xfId="1441"/>
    <cellStyle name="20% - Accent1 2 3 3 3 2 3" xfId="1442"/>
    <cellStyle name="20% - Accent1 2 3 3 3 2 3 2" xfId="1443"/>
    <cellStyle name="20% - Accent1 2 3 3 3 2 3 2 2" xfId="1444"/>
    <cellStyle name="20% - Accent1 2 3 3 3 2 3 3" xfId="1445"/>
    <cellStyle name="20% - Accent1 2 3 3 3 2 4" xfId="1446"/>
    <cellStyle name="20% - Accent1 2 3 3 3 2 4 2" xfId="1447"/>
    <cellStyle name="20% - Accent1 2 3 3 3 2 5" xfId="1448"/>
    <cellStyle name="20% - Accent1 2 3 3 3 3" xfId="1449"/>
    <cellStyle name="20% - Accent1 2 3 3 3 3 2" xfId="1450"/>
    <cellStyle name="20% - Accent1 2 3 3 3 3 2 2" xfId="1451"/>
    <cellStyle name="20% - Accent1 2 3 3 3 3 2 2 2" xfId="1452"/>
    <cellStyle name="20% - Accent1 2 3 3 3 3 2 3" xfId="1453"/>
    <cellStyle name="20% - Accent1 2 3 3 3 3 3" xfId="1454"/>
    <cellStyle name="20% - Accent1 2 3 3 3 3 3 2" xfId="1455"/>
    <cellStyle name="20% - Accent1 2 3 3 3 3 4" xfId="1456"/>
    <cellStyle name="20% - Accent1 2 3 3 3 4" xfId="1457"/>
    <cellStyle name="20% - Accent1 2 3 3 3 4 2" xfId="1458"/>
    <cellStyle name="20% - Accent1 2 3 3 3 4 2 2" xfId="1459"/>
    <cellStyle name="20% - Accent1 2 3 3 3 4 3" xfId="1460"/>
    <cellStyle name="20% - Accent1 2 3 3 3 5" xfId="1461"/>
    <cellStyle name="20% - Accent1 2 3 3 3 5 2" xfId="1462"/>
    <cellStyle name="20% - Accent1 2 3 3 3 6" xfId="1463"/>
    <cellStyle name="20% - Accent1 2 3 3 4" xfId="1464"/>
    <cellStyle name="20% - Accent1 2 3 3 4 2" xfId="1465"/>
    <cellStyle name="20% - Accent1 2 3 3 4 2 2" xfId="1466"/>
    <cellStyle name="20% - Accent1 2 3 3 4 2 2 2" xfId="1467"/>
    <cellStyle name="20% - Accent1 2 3 3 4 2 2 2 2" xfId="1468"/>
    <cellStyle name="20% - Accent1 2 3 3 4 2 2 3" xfId="1469"/>
    <cellStyle name="20% - Accent1 2 3 3 4 2 3" xfId="1470"/>
    <cellStyle name="20% - Accent1 2 3 3 4 2 3 2" xfId="1471"/>
    <cellStyle name="20% - Accent1 2 3 3 4 2 4" xfId="1472"/>
    <cellStyle name="20% - Accent1 2 3 3 4 3" xfId="1473"/>
    <cellStyle name="20% - Accent1 2 3 3 4 3 2" xfId="1474"/>
    <cellStyle name="20% - Accent1 2 3 3 4 3 2 2" xfId="1475"/>
    <cellStyle name="20% - Accent1 2 3 3 4 3 3" xfId="1476"/>
    <cellStyle name="20% - Accent1 2 3 3 4 4" xfId="1477"/>
    <cellStyle name="20% - Accent1 2 3 3 4 4 2" xfId="1478"/>
    <cellStyle name="20% - Accent1 2 3 3 4 5" xfId="1479"/>
    <cellStyle name="20% - Accent1 2 3 3 5" xfId="1480"/>
    <cellStyle name="20% - Accent1 2 3 3 5 2" xfId="1481"/>
    <cellStyle name="20% - Accent1 2 3 3 5 2 2" xfId="1482"/>
    <cellStyle name="20% - Accent1 2 3 3 5 2 2 2" xfId="1483"/>
    <cellStyle name="20% - Accent1 2 3 3 5 2 3" xfId="1484"/>
    <cellStyle name="20% - Accent1 2 3 3 5 3" xfId="1485"/>
    <cellStyle name="20% - Accent1 2 3 3 5 3 2" xfId="1486"/>
    <cellStyle name="20% - Accent1 2 3 3 5 4" xfId="1487"/>
    <cellStyle name="20% - Accent1 2 3 3 6" xfId="1488"/>
    <cellStyle name="20% - Accent1 2 3 3 6 2" xfId="1489"/>
    <cellStyle name="20% - Accent1 2 3 3 6 2 2" xfId="1490"/>
    <cellStyle name="20% - Accent1 2 3 3 6 3" xfId="1491"/>
    <cellStyle name="20% - Accent1 2 3 3 7" xfId="1492"/>
    <cellStyle name="20% - Accent1 2 3 3 7 2" xfId="1493"/>
    <cellStyle name="20% - Accent1 2 3 3 8" xfId="1494"/>
    <cellStyle name="20% - Accent1 2 3 4" xfId="1495"/>
    <cellStyle name="20% - Accent1 2 3 4 2" xfId="1496"/>
    <cellStyle name="20% - Accent1 2 3 4 2 2" xfId="1497"/>
    <cellStyle name="20% - Accent1 2 3 4 2 2 2" xfId="1498"/>
    <cellStyle name="20% - Accent1 2 3 4 2 2 2 2" xfId="1499"/>
    <cellStyle name="20% - Accent1 2 3 4 2 2 2 2 2" xfId="1500"/>
    <cellStyle name="20% - Accent1 2 3 4 2 2 2 2 2 2" xfId="1501"/>
    <cellStyle name="20% - Accent1 2 3 4 2 2 2 2 3" xfId="1502"/>
    <cellStyle name="20% - Accent1 2 3 4 2 2 2 3" xfId="1503"/>
    <cellStyle name="20% - Accent1 2 3 4 2 2 2 3 2" xfId="1504"/>
    <cellStyle name="20% - Accent1 2 3 4 2 2 2 4" xfId="1505"/>
    <cellStyle name="20% - Accent1 2 3 4 2 2 3" xfId="1506"/>
    <cellStyle name="20% - Accent1 2 3 4 2 2 3 2" xfId="1507"/>
    <cellStyle name="20% - Accent1 2 3 4 2 2 3 2 2" xfId="1508"/>
    <cellStyle name="20% - Accent1 2 3 4 2 2 3 3" xfId="1509"/>
    <cellStyle name="20% - Accent1 2 3 4 2 2 4" xfId="1510"/>
    <cellStyle name="20% - Accent1 2 3 4 2 2 4 2" xfId="1511"/>
    <cellStyle name="20% - Accent1 2 3 4 2 2 5" xfId="1512"/>
    <cellStyle name="20% - Accent1 2 3 4 2 3" xfId="1513"/>
    <cellStyle name="20% - Accent1 2 3 4 2 3 2" xfId="1514"/>
    <cellStyle name="20% - Accent1 2 3 4 2 3 2 2" xfId="1515"/>
    <cellStyle name="20% - Accent1 2 3 4 2 3 2 2 2" xfId="1516"/>
    <cellStyle name="20% - Accent1 2 3 4 2 3 2 3" xfId="1517"/>
    <cellStyle name="20% - Accent1 2 3 4 2 3 3" xfId="1518"/>
    <cellStyle name="20% - Accent1 2 3 4 2 3 3 2" xfId="1519"/>
    <cellStyle name="20% - Accent1 2 3 4 2 3 4" xfId="1520"/>
    <cellStyle name="20% - Accent1 2 3 4 2 4" xfId="1521"/>
    <cellStyle name="20% - Accent1 2 3 4 2 4 2" xfId="1522"/>
    <cellStyle name="20% - Accent1 2 3 4 2 4 2 2" xfId="1523"/>
    <cellStyle name="20% - Accent1 2 3 4 2 4 3" xfId="1524"/>
    <cellStyle name="20% - Accent1 2 3 4 2 5" xfId="1525"/>
    <cellStyle name="20% - Accent1 2 3 4 2 5 2" xfId="1526"/>
    <cellStyle name="20% - Accent1 2 3 4 2 6" xfId="1527"/>
    <cellStyle name="20% - Accent1 2 3 4 3" xfId="1528"/>
    <cellStyle name="20% - Accent1 2 3 4 3 2" xfId="1529"/>
    <cellStyle name="20% - Accent1 2 3 4 3 2 2" xfId="1530"/>
    <cellStyle name="20% - Accent1 2 3 4 3 2 2 2" xfId="1531"/>
    <cellStyle name="20% - Accent1 2 3 4 3 2 2 2 2" xfId="1532"/>
    <cellStyle name="20% - Accent1 2 3 4 3 2 2 3" xfId="1533"/>
    <cellStyle name="20% - Accent1 2 3 4 3 2 3" xfId="1534"/>
    <cellStyle name="20% - Accent1 2 3 4 3 2 3 2" xfId="1535"/>
    <cellStyle name="20% - Accent1 2 3 4 3 2 4" xfId="1536"/>
    <cellStyle name="20% - Accent1 2 3 4 3 3" xfId="1537"/>
    <cellStyle name="20% - Accent1 2 3 4 3 3 2" xfId="1538"/>
    <cellStyle name="20% - Accent1 2 3 4 3 3 2 2" xfId="1539"/>
    <cellStyle name="20% - Accent1 2 3 4 3 3 3" xfId="1540"/>
    <cellStyle name="20% - Accent1 2 3 4 3 4" xfId="1541"/>
    <cellStyle name="20% - Accent1 2 3 4 3 4 2" xfId="1542"/>
    <cellStyle name="20% - Accent1 2 3 4 3 5" xfId="1543"/>
    <cellStyle name="20% - Accent1 2 3 4 4" xfId="1544"/>
    <cellStyle name="20% - Accent1 2 3 4 4 2" xfId="1545"/>
    <cellStyle name="20% - Accent1 2 3 4 4 2 2" xfId="1546"/>
    <cellStyle name="20% - Accent1 2 3 4 4 2 2 2" xfId="1547"/>
    <cellStyle name="20% - Accent1 2 3 4 4 2 3" xfId="1548"/>
    <cellStyle name="20% - Accent1 2 3 4 4 3" xfId="1549"/>
    <cellStyle name="20% - Accent1 2 3 4 4 3 2" xfId="1550"/>
    <cellStyle name="20% - Accent1 2 3 4 4 4" xfId="1551"/>
    <cellStyle name="20% - Accent1 2 3 4 5" xfId="1552"/>
    <cellStyle name="20% - Accent1 2 3 4 5 2" xfId="1553"/>
    <cellStyle name="20% - Accent1 2 3 4 5 2 2" xfId="1554"/>
    <cellStyle name="20% - Accent1 2 3 4 5 3" xfId="1555"/>
    <cellStyle name="20% - Accent1 2 3 4 6" xfId="1556"/>
    <cellStyle name="20% - Accent1 2 3 4 6 2" xfId="1557"/>
    <cellStyle name="20% - Accent1 2 3 4 7" xfId="1558"/>
    <cellStyle name="20% - Accent1 2 3 5" xfId="1559"/>
    <cellStyle name="20% - Accent1 2 3 5 2" xfId="1560"/>
    <cellStyle name="20% - Accent1 2 3 5 2 2" xfId="1561"/>
    <cellStyle name="20% - Accent1 2 3 5 2 2 2" xfId="1562"/>
    <cellStyle name="20% - Accent1 2 3 5 2 2 2 2" xfId="1563"/>
    <cellStyle name="20% - Accent1 2 3 5 2 2 2 2 2" xfId="1564"/>
    <cellStyle name="20% - Accent1 2 3 5 2 2 2 3" xfId="1565"/>
    <cellStyle name="20% - Accent1 2 3 5 2 2 3" xfId="1566"/>
    <cellStyle name="20% - Accent1 2 3 5 2 2 3 2" xfId="1567"/>
    <cellStyle name="20% - Accent1 2 3 5 2 2 4" xfId="1568"/>
    <cellStyle name="20% - Accent1 2 3 5 2 3" xfId="1569"/>
    <cellStyle name="20% - Accent1 2 3 5 2 3 2" xfId="1570"/>
    <cellStyle name="20% - Accent1 2 3 5 2 3 2 2" xfId="1571"/>
    <cellStyle name="20% - Accent1 2 3 5 2 3 3" xfId="1572"/>
    <cellStyle name="20% - Accent1 2 3 5 2 4" xfId="1573"/>
    <cellStyle name="20% - Accent1 2 3 5 2 4 2" xfId="1574"/>
    <cellStyle name="20% - Accent1 2 3 5 2 5" xfId="1575"/>
    <cellStyle name="20% - Accent1 2 3 5 3" xfId="1576"/>
    <cellStyle name="20% - Accent1 2 3 5 3 2" xfId="1577"/>
    <cellStyle name="20% - Accent1 2 3 5 3 2 2" xfId="1578"/>
    <cellStyle name="20% - Accent1 2 3 5 3 2 2 2" xfId="1579"/>
    <cellStyle name="20% - Accent1 2 3 5 3 2 3" xfId="1580"/>
    <cellStyle name="20% - Accent1 2 3 5 3 3" xfId="1581"/>
    <cellStyle name="20% - Accent1 2 3 5 3 3 2" xfId="1582"/>
    <cellStyle name="20% - Accent1 2 3 5 3 4" xfId="1583"/>
    <cellStyle name="20% - Accent1 2 3 5 4" xfId="1584"/>
    <cellStyle name="20% - Accent1 2 3 5 4 2" xfId="1585"/>
    <cellStyle name="20% - Accent1 2 3 5 4 2 2" xfId="1586"/>
    <cellStyle name="20% - Accent1 2 3 5 4 3" xfId="1587"/>
    <cellStyle name="20% - Accent1 2 3 5 5" xfId="1588"/>
    <cellStyle name="20% - Accent1 2 3 5 5 2" xfId="1589"/>
    <cellStyle name="20% - Accent1 2 3 5 6" xfId="1590"/>
    <cellStyle name="20% - Accent1 2 3 6" xfId="1591"/>
    <cellStyle name="20% - Accent1 2 3 6 2" xfId="1592"/>
    <cellStyle name="20% - Accent1 2 3 6 2 2" xfId="1593"/>
    <cellStyle name="20% - Accent1 2 3 6 2 2 2" xfId="1594"/>
    <cellStyle name="20% - Accent1 2 3 6 2 2 2 2" xfId="1595"/>
    <cellStyle name="20% - Accent1 2 3 6 2 2 3" xfId="1596"/>
    <cellStyle name="20% - Accent1 2 3 6 2 3" xfId="1597"/>
    <cellStyle name="20% - Accent1 2 3 6 2 3 2" xfId="1598"/>
    <cellStyle name="20% - Accent1 2 3 6 2 4" xfId="1599"/>
    <cellStyle name="20% - Accent1 2 3 6 3" xfId="1600"/>
    <cellStyle name="20% - Accent1 2 3 6 3 2" xfId="1601"/>
    <cellStyle name="20% - Accent1 2 3 6 3 2 2" xfId="1602"/>
    <cellStyle name="20% - Accent1 2 3 6 3 3" xfId="1603"/>
    <cellStyle name="20% - Accent1 2 3 6 4" xfId="1604"/>
    <cellStyle name="20% - Accent1 2 3 6 4 2" xfId="1605"/>
    <cellStyle name="20% - Accent1 2 3 6 5" xfId="1606"/>
    <cellStyle name="20% - Accent1 2 3 7" xfId="1607"/>
    <cellStyle name="20% - Accent1 2 3 7 2" xfId="1608"/>
    <cellStyle name="20% - Accent1 2 3 7 2 2" xfId="1609"/>
    <cellStyle name="20% - Accent1 2 3 7 2 2 2" xfId="1610"/>
    <cellStyle name="20% - Accent1 2 3 7 2 3" xfId="1611"/>
    <cellStyle name="20% - Accent1 2 3 7 3" xfId="1612"/>
    <cellStyle name="20% - Accent1 2 3 7 3 2" xfId="1613"/>
    <cellStyle name="20% - Accent1 2 3 7 4" xfId="1614"/>
    <cellStyle name="20% - Accent1 2 3 8" xfId="1615"/>
    <cellStyle name="20% - Accent1 2 3 8 2" xfId="1616"/>
    <cellStyle name="20% - Accent1 2 3 8 2 2" xfId="1617"/>
    <cellStyle name="20% - Accent1 2 3 8 3" xfId="1618"/>
    <cellStyle name="20% - Accent1 2 3 9" xfId="1619"/>
    <cellStyle name="20% - Accent1 2 3 9 2" xfId="1620"/>
    <cellStyle name="20% - Accent1 2 4" xfId="1621"/>
    <cellStyle name="20% - Accent1 2 4 2" xfId="1622"/>
    <cellStyle name="20% - Accent1 2 4 2 2" xfId="1623"/>
    <cellStyle name="20% - Accent1 2 4 2 2 2" xfId="1624"/>
    <cellStyle name="20% - Accent1 2 4 2 2 2 2" xfId="1625"/>
    <cellStyle name="20% - Accent1 2 4 2 2 2 2 2" xfId="1626"/>
    <cellStyle name="20% - Accent1 2 4 2 2 2 2 2 2" xfId="1627"/>
    <cellStyle name="20% - Accent1 2 4 2 2 2 2 2 2 2" xfId="1628"/>
    <cellStyle name="20% - Accent1 2 4 2 2 2 2 2 2 2 2" xfId="1629"/>
    <cellStyle name="20% - Accent1 2 4 2 2 2 2 2 2 3" xfId="1630"/>
    <cellStyle name="20% - Accent1 2 4 2 2 2 2 2 3" xfId="1631"/>
    <cellStyle name="20% - Accent1 2 4 2 2 2 2 2 3 2" xfId="1632"/>
    <cellStyle name="20% - Accent1 2 4 2 2 2 2 2 4" xfId="1633"/>
    <cellStyle name="20% - Accent1 2 4 2 2 2 2 3" xfId="1634"/>
    <cellStyle name="20% - Accent1 2 4 2 2 2 2 3 2" xfId="1635"/>
    <cellStyle name="20% - Accent1 2 4 2 2 2 2 3 2 2" xfId="1636"/>
    <cellStyle name="20% - Accent1 2 4 2 2 2 2 3 3" xfId="1637"/>
    <cellStyle name="20% - Accent1 2 4 2 2 2 2 4" xfId="1638"/>
    <cellStyle name="20% - Accent1 2 4 2 2 2 2 4 2" xfId="1639"/>
    <cellStyle name="20% - Accent1 2 4 2 2 2 2 5" xfId="1640"/>
    <cellStyle name="20% - Accent1 2 4 2 2 2 3" xfId="1641"/>
    <cellStyle name="20% - Accent1 2 4 2 2 2 3 2" xfId="1642"/>
    <cellStyle name="20% - Accent1 2 4 2 2 2 3 2 2" xfId="1643"/>
    <cellStyle name="20% - Accent1 2 4 2 2 2 3 2 2 2" xfId="1644"/>
    <cellStyle name="20% - Accent1 2 4 2 2 2 3 2 3" xfId="1645"/>
    <cellStyle name="20% - Accent1 2 4 2 2 2 3 3" xfId="1646"/>
    <cellStyle name="20% - Accent1 2 4 2 2 2 3 3 2" xfId="1647"/>
    <cellStyle name="20% - Accent1 2 4 2 2 2 3 4" xfId="1648"/>
    <cellStyle name="20% - Accent1 2 4 2 2 2 4" xfId="1649"/>
    <cellStyle name="20% - Accent1 2 4 2 2 2 4 2" xfId="1650"/>
    <cellStyle name="20% - Accent1 2 4 2 2 2 4 2 2" xfId="1651"/>
    <cellStyle name="20% - Accent1 2 4 2 2 2 4 3" xfId="1652"/>
    <cellStyle name="20% - Accent1 2 4 2 2 2 5" xfId="1653"/>
    <cellStyle name="20% - Accent1 2 4 2 2 2 5 2" xfId="1654"/>
    <cellStyle name="20% - Accent1 2 4 2 2 2 6" xfId="1655"/>
    <cellStyle name="20% - Accent1 2 4 2 2 3" xfId="1656"/>
    <cellStyle name="20% - Accent1 2 4 2 2 3 2" xfId="1657"/>
    <cellStyle name="20% - Accent1 2 4 2 2 3 2 2" xfId="1658"/>
    <cellStyle name="20% - Accent1 2 4 2 2 3 2 2 2" xfId="1659"/>
    <cellStyle name="20% - Accent1 2 4 2 2 3 2 2 2 2" xfId="1660"/>
    <cellStyle name="20% - Accent1 2 4 2 2 3 2 2 3" xfId="1661"/>
    <cellStyle name="20% - Accent1 2 4 2 2 3 2 3" xfId="1662"/>
    <cellStyle name="20% - Accent1 2 4 2 2 3 2 3 2" xfId="1663"/>
    <cellStyle name="20% - Accent1 2 4 2 2 3 2 4" xfId="1664"/>
    <cellStyle name="20% - Accent1 2 4 2 2 3 3" xfId="1665"/>
    <cellStyle name="20% - Accent1 2 4 2 2 3 3 2" xfId="1666"/>
    <cellStyle name="20% - Accent1 2 4 2 2 3 3 2 2" xfId="1667"/>
    <cellStyle name="20% - Accent1 2 4 2 2 3 3 3" xfId="1668"/>
    <cellStyle name="20% - Accent1 2 4 2 2 3 4" xfId="1669"/>
    <cellStyle name="20% - Accent1 2 4 2 2 3 4 2" xfId="1670"/>
    <cellStyle name="20% - Accent1 2 4 2 2 3 5" xfId="1671"/>
    <cellStyle name="20% - Accent1 2 4 2 2 4" xfId="1672"/>
    <cellStyle name="20% - Accent1 2 4 2 2 4 2" xfId="1673"/>
    <cellStyle name="20% - Accent1 2 4 2 2 4 2 2" xfId="1674"/>
    <cellStyle name="20% - Accent1 2 4 2 2 4 2 2 2" xfId="1675"/>
    <cellStyle name="20% - Accent1 2 4 2 2 4 2 3" xfId="1676"/>
    <cellStyle name="20% - Accent1 2 4 2 2 4 3" xfId="1677"/>
    <cellStyle name="20% - Accent1 2 4 2 2 4 3 2" xfId="1678"/>
    <cellStyle name="20% - Accent1 2 4 2 2 4 4" xfId="1679"/>
    <cellStyle name="20% - Accent1 2 4 2 2 5" xfId="1680"/>
    <cellStyle name="20% - Accent1 2 4 2 2 5 2" xfId="1681"/>
    <cellStyle name="20% - Accent1 2 4 2 2 5 2 2" xfId="1682"/>
    <cellStyle name="20% - Accent1 2 4 2 2 5 3" xfId="1683"/>
    <cellStyle name="20% - Accent1 2 4 2 2 6" xfId="1684"/>
    <cellStyle name="20% - Accent1 2 4 2 2 6 2" xfId="1685"/>
    <cellStyle name="20% - Accent1 2 4 2 2 7" xfId="1686"/>
    <cellStyle name="20% - Accent1 2 4 2 3" xfId="1687"/>
    <cellStyle name="20% - Accent1 2 4 2 3 2" xfId="1688"/>
    <cellStyle name="20% - Accent1 2 4 2 3 2 2" xfId="1689"/>
    <cellStyle name="20% - Accent1 2 4 2 3 2 2 2" xfId="1690"/>
    <cellStyle name="20% - Accent1 2 4 2 3 2 2 2 2" xfId="1691"/>
    <cellStyle name="20% - Accent1 2 4 2 3 2 2 2 2 2" xfId="1692"/>
    <cellStyle name="20% - Accent1 2 4 2 3 2 2 2 3" xfId="1693"/>
    <cellStyle name="20% - Accent1 2 4 2 3 2 2 3" xfId="1694"/>
    <cellStyle name="20% - Accent1 2 4 2 3 2 2 3 2" xfId="1695"/>
    <cellStyle name="20% - Accent1 2 4 2 3 2 2 4" xfId="1696"/>
    <cellStyle name="20% - Accent1 2 4 2 3 2 3" xfId="1697"/>
    <cellStyle name="20% - Accent1 2 4 2 3 2 3 2" xfId="1698"/>
    <cellStyle name="20% - Accent1 2 4 2 3 2 3 2 2" xfId="1699"/>
    <cellStyle name="20% - Accent1 2 4 2 3 2 3 3" xfId="1700"/>
    <cellStyle name="20% - Accent1 2 4 2 3 2 4" xfId="1701"/>
    <cellStyle name="20% - Accent1 2 4 2 3 2 4 2" xfId="1702"/>
    <cellStyle name="20% - Accent1 2 4 2 3 2 5" xfId="1703"/>
    <cellStyle name="20% - Accent1 2 4 2 3 3" xfId="1704"/>
    <cellStyle name="20% - Accent1 2 4 2 3 3 2" xfId="1705"/>
    <cellStyle name="20% - Accent1 2 4 2 3 3 2 2" xfId="1706"/>
    <cellStyle name="20% - Accent1 2 4 2 3 3 2 2 2" xfId="1707"/>
    <cellStyle name="20% - Accent1 2 4 2 3 3 2 3" xfId="1708"/>
    <cellStyle name="20% - Accent1 2 4 2 3 3 3" xfId="1709"/>
    <cellStyle name="20% - Accent1 2 4 2 3 3 3 2" xfId="1710"/>
    <cellStyle name="20% - Accent1 2 4 2 3 3 4" xfId="1711"/>
    <cellStyle name="20% - Accent1 2 4 2 3 4" xfId="1712"/>
    <cellStyle name="20% - Accent1 2 4 2 3 4 2" xfId="1713"/>
    <cellStyle name="20% - Accent1 2 4 2 3 4 2 2" xfId="1714"/>
    <cellStyle name="20% - Accent1 2 4 2 3 4 3" xfId="1715"/>
    <cellStyle name="20% - Accent1 2 4 2 3 5" xfId="1716"/>
    <cellStyle name="20% - Accent1 2 4 2 3 5 2" xfId="1717"/>
    <cellStyle name="20% - Accent1 2 4 2 3 6" xfId="1718"/>
    <cellStyle name="20% - Accent1 2 4 2 4" xfId="1719"/>
    <cellStyle name="20% - Accent1 2 4 2 4 2" xfId="1720"/>
    <cellStyle name="20% - Accent1 2 4 2 4 2 2" xfId="1721"/>
    <cellStyle name="20% - Accent1 2 4 2 4 2 2 2" xfId="1722"/>
    <cellStyle name="20% - Accent1 2 4 2 4 2 2 2 2" xfId="1723"/>
    <cellStyle name="20% - Accent1 2 4 2 4 2 2 3" xfId="1724"/>
    <cellStyle name="20% - Accent1 2 4 2 4 2 3" xfId="1725"/>
    <cellStyle name="20% - Accent1 2 4 2 4 2 3 2" xfId="1726"/>
    <cellStyle name="20% - Accent1 2 4 2 4 2 4" xfId="1727"/>
    <cellStyle name="20% - Accent1 2 4 2 4 3" xfId="1728"/>
    <cellStyle name="20% - Accent1 2 4 2 4 3 2" xfId="1729"/>
    <cellStyle name="20% - Accent1 2 4 2 4 3 2 2" xfId="1730"/>
    <cellStyle name="20% - Accent1 2 4 2 4 3 3" xfId="1731"/>
    <cellStyle name="20% - Accent1 2 4 2 4 4" xfId="1732"/>
    <cellStyle name="20% - Accent1 2 4 2 4 4 2" xfId="1733"/>
    <cellStyle name="20% - Accent1 2 4 2 4 5" xfId="1734"/>
    <cellStyle name="20% - Accent1 2 4 2 5" xfId="1735"/>
    <cellStyle name="20% - Accent1 2 4 2 5 2" xfId="1736"/>
    <cellStyle name="20% - Accent1 2 4 2 5 2 2" xfId="1737"/>
    <cellStyle name="20% - Accent1 2 4 2 5 2 2 2" xfId="1738"/>
    <cellStyle name="20% - Accent1 2 4 2 5 2 3" xfId="1739"/>
    <cellStyle name="20% - Accent1 2 4 2 5 3" xfId="1740"/>
    <cellStyle name="20% - Accent1 2 4 2 5 3 2" xfId="1741"/>
    <cellStyle name="20% - Accent1 2 4 2 5 4" xfId="1742"/>
    <cellStyle name="20% - Accent1 2 4 2 6" xfId="1743"/>
    <cellStyle name="20% - Accent1 2 4 2 6 2" xfId="1744"/>
    <cellStyle name="20% - Accent1 2 4 2 6 2 2" xfId="1745"/>
    <cellStyle name="20% - Accent1 2 4 2 6 3" xfId="1746"/>
    <cellStyle name="20% - Accent1 2 4 2 7" xfId="1747"/>
    <cellStyle name="20% - Accent1 2 4 2 7 2" xfId="1748"/>
    <cellStyle name="20% - Accent1 2 4 2 8" xfId="1749"/>
    <cellStyle name="20% - Accent1 2 4 3" xfId="1750"/>
    <cellStyle name="20% - Accent1 2 4 3 2" xfId="1751"/>
    <cellStyle name="20% - Accent1 2 4 3 2 2" xfId="1752"/>
    <cellStyle name="20% - Accent1 2 4 3 2 2 2" xfId="1753"/>
    <cellStyle name="20% - Accent1 2 4 3 2 2 2 2" xfId="1754"/>
    <cellStyle name="20% - Accent1 2 4 3 2 2 2 2 2" xfId="1755"/>
    <cellStyle name="20% - Accent1 2 4 3 2 2 2 2 2 2" xfId="1756"/>
    <cellStyle name="20% - Accent1 2 4 3 2 2 2 2 3" xfId="1757"/>
    <cellStyle name="20% - Accent1 2 4 3 2 2 2 3" xfId="1758"/>
    <cellStyle name="20% - Accent1 2 4 3 2 2 2 3 2" xfId="1759"/>
    <cellStyle name="20% - Accent1 2 4 3 2 2 2 4" xfId="1760"/>
    <cellStyle name="20% - Accent1 2 4 3 2 2 3" xfId="1761"/>
    <cellStyle name="20% - Accent1 2 4 3 2 2 3 2" xfId="1762"/>
    <cellStyle name="20% - Accent1 2 4 3 2 2 3 2 2" xfId="1763"/>
    <cellStyle name="20% - Accent1 2 4 3 2 2 3 3" xfId="1764"/>
    <cellStyle name="20% - Accent1 2 4 3 2 2 4" xfId="1765"/>
    <cellStyle name="20% - Accent1 2 4 3 2 2 4 2" xfId="1766"/>
    <cellStyle name="20% - Accent1 2 4 3 2 2 5" xfId="1767"/>
    <cellStyle name="20% - Accent1 2 4 3 2 3" xfId="1768"/>
    <cellStyle name="20% - Accent1 2 4 3 2 3 2" xfId="1769"/>
    <cellStyle name="20% - Accent1 2 4 3 2 3 2 2" xfId="1770"/>
    <cellStyle name="20% - Accent1 2 4 3 2 3 2 2 2" xfId="1771"/>
    <cellStyle name="20% - Accent1 2 4 3 2 3 2 3" xfId="1772"/>
    <cellStyle name="20% - Accent1 2 4 3 2 3 3" xfId="1773"/>
    <cellStyle name="20% - Accent1 2 4 3 2 3 3 2" xfId="1774"/>
    <cellStyle name="20% - Accent1 2 4 3 2 3 4" xfId="1775"/>
    <cellStyle name="20% - Accent1 2 4 3 2 4" xfId="1776"/>
    <cellStyle name="20% - Accent1 2 4 3 2 4 2" xfId="1777"/>
    <cellStyle name="20% - Accent1 2 4 3 2 4 2 2" xfId="1778"/>
    <cellStyle name="20% - Accent1 2 4 3 2 4 3" xfId="1779"/>
    <cellStyle name="20% - Accent1 2 4 3 2 5" xfId="1780"/>
    <cellStyle name="20% - Accent1 2 4 3 2 5 2" xfId="1781"/>
    <cellStyle name="20% - Accent1 2 4 3 2 6" xfId="1782"/>
    <cellStyle name="20% - Accent1 2 4 3 3" xfId="1783"/>
    <cellStyle name="20% - Accent1 2 4 3 3 2" xfId="1784"/>
    <cellStyle name="20% - Accent1 2 4 3 3 2 2" xfId="1785"/>
    <cellStyle name="20% - Accent1 2 4 3 3 2 2 2" xfId="1786"/>
    <cellStyle name="20% - Accent1 2 4 3 3 2 2 2 2" xfId="1787"/>
    <cellStyle name="20% - Accent1 2 4 3 3 2 2 3" xfId="1788"/>
    <cellStyle name="20% - Accent1 2 4 3 3 2 3" xfId="1789"/>
    <cellStyle name="20% - Accent1 2 4 3 3 2 3 2" xfId="1790"/>
    <cellStyle name="20% - Accent1 2 4 3 3 2 4" xfId="1791"/>
    <cellStyle name="20% - Accent1 2 4 3 3 3" xfId="1792"/>
    <cellStyle name="20% - Accent1 2 4 3 3 3 2" xfId="1793"/>
    <cellStyle name="20% - Accent1 2 4 3 3 3 2 2" xfId="1794"/>
    <cellStyle name="20% - Accent1 2 4 3 3 3 3" xfId="1795"/>
    <cellStyle name="20% - Accent1 2 4 3 3 4" xfId="1796"/>
    <cellStyle name="20% - Accent1 2 4 3 3 4 2" xfId="1797"/>
    <cellStyle name="20% - Accent1 2 4 3 3 5" xfId="1798"/>
    <cellStyle name="20% - Accent1 2 4 3 4" xfId="1799"/>
    <cellStyle name="20% - Accent1 2 4 3 4 2" xfId="1800"/>
    <cellStyle name="20% - Accent1 2 4 3 4 2 2" xfId="1801"/>
    <cellStyle name="20% - Accent1 2 4 3 4 2 2 2" xfId="1802"/>
    <cellStyle name="20% - Accent1 2 4 3 4 2 3" xfId="1803"/>
    <cellStyle name="20% - Accent1 2 4 3 4 3" xfId="1804"/>
    <cellStyle name="20% - Accent1 2 4 3 4 3 2" xfId="1805"/>
    <cellStyle name="20% - Accent1 2 4 3 4 4" xfId="1806"/>
    <cellStyle name="20% - Accent1 2 4 3 5" xfId="1807"/>
    <cellStyle name="20% - Accent1 2 4 3 5 2" xfId="1808"/>
    <cellStyle name="20% - Accent1 2 4 3 5 2 2" xfId="1809"/>
    <cellStyle name="20% - Accent1 2 4 3 5 3" xfId="1810"/>
    <cellStyle name="20% - Accent1 2 4 3 6" xfId="1811"/>
    <cellStyle name="20% - Accent1 2 4 3 6 2" xfId="1812"/>
    <cellStyle name="20% - Accent1 2 4 3 7" xfId="1813"/>
    <cellStyle name="20% - Accent1 2 4 4" xfId="1814"/>
    <cellStyle name="20% - Accent1 2 4 4 2" xfId="1815"/>
    <cellStyle name="20% - Accent1 2 4 4 2 2" xfId="1816"/>
    <cellStyle name="20% - Accent1 2 4 4 2 2 2" xfId="1817"/>
    <cellStyle name="20% - Accent1 2 4 4 2 2 2 2" xfId="1818"/>
    <cellStyle name="20% - Accent1 2 4 4 2 2 2 2 2" xfId="1819"/>
    <cellStyle name="20% - Accent1 2 4 4 2 2 2 3" xfId="1820"/>
    <cellStyle name="20% - Accent1 2 4 4 2 2 3" xfId="1821"/>
    <cellStyle name="20% - Accent1 2 4 4 2 2 3 2" xfId="1822"/>
    <cellStyle name="20% - Accent1 2 4 4 2 2 4" xfId="1823"/>
    <cellStyle name="20% - Accent1 2 4 4 2 3" xfId="1824"/>
    <cellStyle name="20% - Accent1 2 4 4 2 3 2" xfId="1825"/>
    <cellStyle name="20% - Accent1 2 4 4 2 3 2 2" xfId="1826"/>
    <cellStyle name="20% - Accent1 2 4 4 2 3 3" xfId="1827"/>
    <cellStyle name="20% - Accent1 2 4 4 2 4" xfId="1828"/>
    <cellStyle name="20% - Accent1 2 4 4 2 4 2" xfId="1829"/>
    <cellStyle name="20% - Accent1 2 4 4 2 5" xfId="1830"/>
    <cellStyle name="20% - Accent1 2 4 4 3" xfId="1831"/>
    <cellStyle name="20% - Accent1 2 4 4 3 2" xfId="1832"/>
    <cellStyle name="20% - Accent1 2 4 4 3 2 2" xfId="1833"/>
    <cellStyle name="20% - Accent1 2 4 4 3 2 2 2" xfId="1834"/>
    <cellStyle name="20% - Accent1 2 4 4 3 2 3" xfId="1835"/>
    <cellStyle name="20% - Accent1 2 4 4 3 3" xfId="1836"/>
    <cellStyle name="20% - Accent1 2 4 4 3 3 2" xfId="1837"/>
    <cellStyle name="20% - Accent1 2 4 4 3 4" xfId="1838"/>
    <cellStyle name="20% - Accent1 2 4 4 4" xfId="1839"/>
    <cellStyle name="20% - Accent1 2 4 4 4 2" xfId="1840"/>
    <cellStyle name="20% - Accent1 2 4 4 4 2 2" xfId="1841"/>
    <cellStyle name="20% - Accent1 2 4 4 4 3" xfId="1842"/>
    <cellStyle name="20% - Accent1 2 4 4 5" xfId="1843"/>
    <cellStyle name="20% - Accent1 2 4 4 5 2" xfId="1844"/>
    <cellStyle name="20% - Accent1 2 4 4 6" xfId="1845"/>
    <cellStyle name="20% - Accent1 2 4 5" xfId="1846"/>
    <cellStyle name="20% - Accent1 2 4 5 2" xfId="1847"/>
    <cellStyle name="20% - Accent1 2 4 5 2 2" xfId="1848"/>
    <cellStyle name="20% - Accent1 2 4 5 2 2 2" xfId="1849"/>
    <cellStyle name="20% - Accent1 2 4 5 2 2 2 2" xfId="1850"/>
    <cellStyle name="20% - Accent1 2 4 5 2 2 3" xfId="1851"/>
    <cellStyle name="20% - Accent1 2 4 5 2 3" xfId="1852"/>
    <cellStyle name="20% - Accent1 2 4 5 2 3 2" xfId="1853"/>
    <cellStyle name="20% - Accent1 2 4 5 2 4" xfId="1854"/>
    <cellStyle name="20% - Accent1 2 4 5 3" xfId="1855"/>
    <cellStyle name="20% - Accent1 2 4 5 3 2" xfId="1856"/>
    <cellStyle name="20% - Accent1 2 4 5 3 2 2" xfId="1857"/>
    <cellStyle name="20% - Accent1 2 4 5 3 3" xfId="1858"/>
    <cellStyle name="20% - Accent1 2 4 5 4" xfId="1859"/>
    <cellStyle name="20% - Accent1 2 4 5 4 2" xfId="1860"/>
    <cellStyle name="20% - Accent1 2 4 5 5" xfId="1861"/>
    <cellStyle name="20% - Accent1 2 4 6" xfId="1862"/>
    <cellStyle name="20% - Accent1 2 4 6 2" xfId="1863"/>
    <cellStyle name="20% - Accent1 2 4 6 2 2" xfId="1864"/>
    <cellStyle name="20% - Accent1 2 4 6 2 2 2" xfId="1865"/>
    <cellStyle name="20% - Accent1 2 4 6 2 3" xfId="1866"/>
    <cellStyle name="20% - Accent1 2 4 6 3" xfId="1867"/>
    <cellStyle name="20% - Accent1 2 4 6 3 2" xfId="1868"/>
    <cellStyle name="20% - Accent1 2 4 6 4" xfId="1869"/>
    <cellStyle name="20% - Accent1 2 4 7" xfId="1870"/>
    <cellStyle name="20% - Accent1 2 4 7 2" xfId="1871"/>
    <cellStyle name="20% - Accent1 2 4 7 2 2" xfId="1872"/>
    <cellStyle name="20% - Accent1 2 4 7 3" xfId="1873"/>
    <cellStyle name="20% - Accent1 2 4 8" xfId="1874"/>
    <cellStyle name="20% - Accent1 2 4 8 2" xfId="1875"/>
    <cellStyle name="20% - Accent1 2 4 9" xfId="1876"/>
    <cellStyle name="20% - Accent1 2 5" xfId="1877"/>
    <cellStyle name="20% - Accent1 2 5 2" xfId="1878"/>
    <cellStyle name="20% - Accent1 2 5 2 2" xfId="1879"/>
    <cellStyle name="20% - Accent1 2 5 2 2 2" xfId="1880"/>
    <cellStyle name="20% - Accent1 2 5 2 2 2 2" xfId="1881"/>
    <cellStyle name="20% - Accent1 2 5 2 2 2 2 2" xfId="1882"/>
    <cellStyle name="20% - Accent1 2 5 2 2 2 2 2 2" xfId="1883"/>
    <cellStyle name="20% - Accent1 2 5 2 2 2 2 2 2 2" xfId="1884"/>
    <cellStyle name="20% - Accent1 2 5 2 2 2 2 2 3" xfId="1885"/>
    <cellStyle name="20% - Accent1 2 5 2 2 2 2 3" xfId="1886"/>
    <cellStyle name="20% - Accent1 2 5 2 2 2 2 3 2" xfId="1887"/>
    <cellStyle name="20% - Accent1 2 5 2 2 2 2 4" xfId="1888"/>
    <cellStyle name="20% - Accent1 2 5 2 2 2 3" xfId="1889"/>
    <cellStyle name="20% - Accent1 2 5 2 2 2 3 2" xfId="1890"/>
    <cellStyle name="20% - Accent1 2 5 2 2 2 3 2 2" xfId="1891"/>
    <cellStyle name="20% - Accent1 2 5 2 2 2 3 3" xfId="1892"/>
    <cellStyle name="20% - Accent1 2 5 2 2 2 4" xfId="1893"/>
    <cellStyle name="20% - Accent1 2 5 2 2 2 4 2" xfId="1894"/>
    <cellStyle name="20% - Accent1 2 5 2 2 2 5" xfId="1895"/>
    <cellStyle name="20% - Accent1 2 5 2 2 3" xfId="1896"/>
    <cellStyle name="20% - Accent1 2 5 2 2 3 2" xfId="1897"/>
    <cellStyle name="20% - Accent1 2 5 2 2 3 2 2" xfId="1898"/>
    <cellStyle name="20% - Accent1 2 5 2 2 3 2 2 2" xfId="1899"/>
    <cellStyle name="20% - Accent1 2 5 2 2 3 2 3" xfId="1900"/>
    <cellStyle name="20% - Accent1 2 5 2 2 3 3" xfId="1901"/>
    <cellStyle name="20% - Accent1 2 5 2 2 3 3 2" xfId="1902"/>
    <cellStyle name="20% - Accent1 2 5 2 2 3 4" xfId="1903"/>
    <cellStyle name="20% - Accent1 2 5 2 2 4" xfId="1904"/>
    <cellStyle name="20% - Accent1 2 5 2 2 4 2" xfId="1905"/>
    <cellStyle name="20% - Accent1 2 5 2 2 4 2 2" xfId="1906"/>
    <cellStyle name="20% - Accent1 2 5 2 2 4 3" xfId="1907"/>
    <cellStyle name="20% - Accent1 2 5 2 2 5" xfId="1908"/>
    <cellStyle name="20% - Accent1 2 5 2 2 5 2" xfId="1909"/>
    <cellStyle name="20% - Accent1 2 5 2 2 6" xfId="1910"/>
    <cellStyle name="20% - Accent1 2 5 2 3" xfId="1911"/>
    <cellStyle name="20% - Accent1 2 5 2 3 2" xfId="1912"/>
    <cellStyle name="20% - Accent1 2 5 2 3 2 2" xfId="1913"/>
    <cellStyle name="20% - Accent1 2 5 2 3 2 2 2" xfId="1914"/>
    <cellStyle name="20% - Accent1 2 5 2 3 2 2 2 2" xfId="1915"/>
    <cellStyle name="20% - Accent1 2 5 2 3 2 2 3" xfId="1916"/>
    <cellStyle name="20% - Accent1 2 5 2 3 2 3" xfId="1917"/>
    <cellStyle name="20% - Accent1 2 5 2 3 2 3 2" xfId="1918"/>
    <cellStyle name="20% - Accent1 2 5 2 3 2 4" xfId="1919"/>
    <cellStyle name="20% - Accent1 2 5 2 3 3" xfId="1920"/>
    <cellStyle name="20% - Accent1 2 5 2 3 3 2" xfId="1921"/>
    <cellStyle name="20% - Accent1 2 5 2 3 3 2 2" xfId="1922"/>
    <cellStyle name="20% - Accent1 2 5 2 3 3 3" xfId="1923"/>
    <cellStyle name="20% - Accent1 2 5 2 3 4" xfId="1924"/>
    <cellStyle name="20% - Accent1 2 5 2 3 4 2" xfId="1925"/>
    <cellStyle name="20% - Accent1 2 5 2 3 5" xfId="1926"/>
    <cellStyle name="20% - Accent1 2 5 2 4" xfId="1927"/>
    <cellStyle name="20% - Accent1 2 5 2 4 2" xfId="1928"/>
    <cellStyle name="20% - Accent1 2 5 2 4 2 2" xfId="1929"/>
    <cellStyle name="20% - Accent1 2 5 2 4 2 2 2" xfId="1930"/>
    <cellStyle name="20% - Accent1 2 5 2 4 2 3" xfId="1931"/>
    <cellStyle name="20% - Accent1 2 5 2 4 3" xfId="1932"/>
    <cellStyle name="20% - Accent1 2 5 2 4 3 2" xfId="1933"/>
    <cellStyle name="20% - Accent1 2 5 2 4 4" xfId="1934"/>
    <cellStyle name="20% - Accent1 2 5 2 5" xfId="1935"/>
    <cellStyle name="20% - Accent1 2 5 2 5 2" xfId="1936"/>
    <cellStyle name="20% - Accent1 2 5 2 5 2 2" xfId="1937"/>
    <cellStyle name="20% - Accent1 2 5 2 5 3" xfId="1938"/>
    <cellStyle name="20% - Accent1 2 5 2 6" xfId="1939"/>
    <cellStyle name="20% - Accent1 2 5 2 6 2" xfId="1940"/>
    <cellStyle name="20% - Accent1 2 5 2 7" xfId="1941"/>
    <cellStyle name="20% - Accent1 2 5 3" xfId="1942"/>
    <cellStyle name="20% - Accent1 2 5 3 2" xfId="1943"/>
    <cellStyle name="20% - Accent1 2 5 3 2 2" xfId="1944"/>
    <cellStyle name="20% - Accent1 2 5 3 2 2 2" xfId="1945"/>
    <cellStyle name="20% - Accent1 2 5 3 2 2 2 2" xfId="1946"/>
    <cellStyle name="20% - Accent1 2 5 3 2 2 2 2 2" xfId="1947"/>
    <cellStyle name="20% - Accent1 2 5 3 2 2 2 3" xfId="1948"/>
    <cellStyle name="20% - Accent1 2 5 3 2 2 3" xfId="1949"/>
    <cellStyle name="20% - Accent1 2 5 3 2 2 3 2" xfId="1950"/>
    <cellStyle name="20% - Accent1 2 5 3 2 2 4" xfId="1951"/>
    <cellStyle name="20% - Accent1 2 5 3 2 3" xfId="1952"/>
    <cellStyle name="20% - Accent1 2 5 3 2 3 2" xfId="1953"/>
    <cellStyle name="20% - Accent1 2 5 3 2 3 2 2" xfId="1954"/>
    <cellStyle name="20% - Accent1 2 5 3 2 3 3" xfId="1955"/>
    <cellStyle name="20% - Accent1 2 5 3 2 4" xfId="1956"/>
    <cellStyle name="20% - Accent1 2 5 3 2 4 2" xfId="1957"/>
    <cellStyle name="20% - Accent1 2 5 3 2 5" xfId="1958"/>
    <cellStyle name="20% - Accent1 2 5 3 3" xfId="1959"/>
    <cellStyle name="20% - Accent1 2 5 3 3 2" xfId="1960"/>
    <cellStyle name="20% - Accent1 2 5 3 3 2 2" xfId="1961"/>
    <cellStyle name="20% - Accent1 2 5 3 3 2 2 2" xfId="1962"/>
    <cellStyle name="20% - Accent1 2 5 3 3 2 3" xfId="1963"/>
    <cellStyle name="20% - Accent1 2 5 3 3 3" xfId="1964"/>
    <cellStyle name="20% - Accent1 2 5 3 3 3 2" xfId="1965"/>
    <cellStyle name="20% - Accent1 2 5 3 3 4" xfId="1966"/>
    <cellStyle name="20% - Accent1 2 5 3 4" xfId="1967"/>
    <cellStyle name="20% - Accent1 2 5 3 4 2" xfId="1968"/>
    <cellStyle name="20% - Accent1 2 5 3 4 2 2" xfId="1969"/>
    <cellStyle name="20% - Accent1 2 5 3 4 3" xfId="1970"/>
    <cellStyle name="20% - Accent1 2 5 3 5" xfId="1971"/>
    <cellStyle name="20% - Accent1 2 5 3 5 2" xfId="1972"/>
    <cellStyle name="20% - Accent1 2 5 3 6" xfId="1973"/>
    <cellStyle name="20% - Accent1 2 5 4" xfId="1974"/>
    <cellStyle name="20% - Accent1 2 5 4 2" xfId="1975"/>
    <cellStyle name="20% - Accent1 2 5 4 2 2" xfId="1976"/>
    <cellStyle name="20% - Accent1 2 5 4 2 2 2" xfId="1977"/>
    <cellStyle name="20% - Accent1 2 5 4 2 2 2 2" xfId="1978"/>
    <cellStyle name="20% - Accent1 2 5 4 2 2 3" xfId="1979"/>
    <cellStyle name="20% - Accent1 2 5 4 2 3" xfId="1980"/>
    <cellStyle name="20% - Accent1 2 5 4 2 3 2" xfId="1981"/>
    <cellStyle name="20% - Accent1 2 5 4 2 4" xfId="1982"/>
    <cellStyle name="20% - Accent1 2 5 4 3" xfId="1983"/>
    <cellStyle name="20% - Accent1 2 5 4 3 2" xfId="1984"/>
    <cellStyle name="20% - Accent1 2 5 4 3 2 2" xfId="1985"/>
    <cellStyle name="20% - Accent1 2 5 4 3 3" xfId="1986"/>
    <cellStyle name="20% - Accent1 2 5 4 4" xfId="1987"/>
    <cellStyle name="20% - Accent1 2 5 4 4 2" xfId="1988"/>
    <cellStyle name="20% - Accent1 2 5 4 5" xfId="1989"/>
    <cellStyle name="20% - Accent1 2 5 5" xfId="1990"/>
    <cellStyle name="20% - Accent1 2 5 5 2" xfId="1991"/>
    <cellStyle name="20% - Accent1 2 5 5 2 2" xfId="1992"/>
    <cellStyle name="20% - Accent1 2 5 5 2 2 2" xfId="1993"/>
    <cellStyle name="20% - Accent1 2 5 5 2 3" xfId="1994"/>
    <cellStyle name="20% - Accent1 2 5 5 3" xfId="1995"/>
    <cellStyle name="20% - Accent1 2 5 5 3 2" xfId="1996"/>
    <cellStyle name="20% - Accent1 2 5 5 4" xfId="1997"/>
    <cellStyle name="20% - Accent1 2 5 6" xfId="1998"/>
    <cellStyle name="20% - Accent1 2 5 6 2" xfId="1999"/>
    <cellStyle name="20% - Accent1 2 5 6 2 2" xfId="2000"/>
    <cellStyle name="20% - Accent1 2 5 6 3" xfId="2001"/>
    <cellStyle name="20% - Accent1 2 5 7" xfId="2002"/>
    <cellStyle name="20% - Accent1 2 5 7 2" xfId="2003"/>
    <cellStyle name="20% - Accent1 2 5 8" xfId="2004"/>
    <cellStyle name="20% - Accent1 2 6" xfId="2005"/>
    <cellStyle name="20% - Accent1 2 6 2" xfId="2006"/>
    <cellStyle name="20% - Accent1 2 6 2 2" xfId="2007"/>
    <cellStyle name="20% - Accent1 2 6 2 2 2" xfId="2008"/>
    <cellStyle name="20% - Accent1 2 6 2 2 2 2" xfId="2009"/>
    <cellStyle name="20% - Accent1 2 6 2 2 2 2 2" xfId="2010"/>
    <cellStyle name="20% - Accent1 2 6 2 2 2 2 2 2" xfId="2011"/>
    <cellStyle name="20% - Accent1 2 6 2 2 2 2 3" xfId="2012"/>
    <cellStyle name="20% - Accent1 2 6 2 2 2 3" xfId="2013"/>
    <cellStyle name="20% - Accent1 2 6 2 2 2 3 2" xfId="2014"/>
    <cellStyle name="20% - Accent1 2 6 2 2 2 4" xfId="2015"/>
    <cellStyle name="20% - Accent1 2 6 2 2 3" xfId="2016"/>
    <cellStyle name="20% - Accent1 2 6 2 2 3 2" xfId="2017"/>
    <cellStyle name="20% - Accent1 2 6 2 2 3 2 2" xfId="2018"/>
    <cellStyle name="20% - Accent1 2 6 2 2 3 3" xfId="2019"/>
    <cellStyle name="20% - Accent1 2 6 2 2 4" xfId="2020"/>
    <cellStyle name="20% - Accent1 2 6 2 2 4 2" xfId="2021"/>
    <cellStyle name="20% - Accent1 2 6 2 2 5" xfId="2022"/>
    <cellStyle name="20% - Accent1 2 6 2 3" xfId="2023"/>
    <cellStyle name="20% - Accent1 2 6 2 3 2" xfId="2024"/>
    <cellStyle name="20% - Accent1 2 6 2 3 2 2" xfId="2025"/>
    <cellStyle name="20% - Accent1 2 6 2 3 2 2 2" xfId="2026"/>
    <cellStyle name="20% - Accent1 2 6 2 3 2 3" xfId="2027"/>
    <cellStyle name="20% - Accent1 2 6 2 3 3" xfId="2028"/>
    <cellStyle name="20% - Accent1 2 6 2 3 3 2" xfId="2029"/>
    <cellStyle name="20% - Accent1 2 6 2 3 4" xfId="2030"/>
    <cellStyle name="20% - Accent1 2 6 2 4" xfId="2031"/>
    <cellStyle name="20% - Accent1 2 6 2 4 2" xfId="2032"/>
    <cellStyle name="20% - Accent1 2 6 2 4 2 2" xfId="2033"/>
    <cellStyle name="20% - Accent1 2 6 2 4 3" xfId="2034"/>
    <cellStyle name="20% - Accent1 2 6 2 5" xfId="2035"/>
    <cellStyle name="20% - Accent1 2 6 2 5 2" xfId="2036"/>
    <cellStyle name="20% - Accent1 2 6 2 6" xfId="2037"/>
    <cellStyle name="20% - Accent1 2 6 3" xfId="2038"/>
    <cellStyle name="20% - Accent1 2 6 3 2" xfId="2039"/>
    <cellStyle name="20% - Accent1 2 6 3 2 2" xfId="2040"/>
    <cellStyle name="20% - Accent1 2 6 3 2 2 2" xfId="2041"/>
    <cellStyle name="20% - Accent1 2 6 3 2 2 2 2" xfId="2042"/>
    <cellStyle name="20% - Accent1 2 6 3 2 2 3" xfId="2043"/>
    <cellStyle name="20% - Accent1 2 6 3 2 3" xfId="2044"/>
    <cellStyle name="20% - Accent1 2 6 3 2 3 2" xfId="2045"/>
    <cellStyle name="20% - Accent1 2 6 3 2 4" xfId="2046"/>
    <cellStyle name="20% - Accent1 2 6 3 3" xfId="2047"/>
    <cellStyle name="20% - Accent1 2 6 3 3 2" xfId="2048"/>
    <cellStyle name="20% - Accent1 2 6 3 3 2 2" xfId="2049"/>
    <cellStyle name="20% - Accent1 2 6 3 3 3" xfId="2050"/>
    <cellStyle name="20% - Accent1 2 6 3 4" xfId="2051"/>
    <cellStyle name="20% - Accent1 2 6 3 4 2" xfId="2052"/>
    <cellStyle name="20% - Accent1 2 6 3 5" xfId="2053"/>
    <cellStyle name="20% - Accent1 2 6 4" xfId="2054"/>
    <cellStyle name="20% - Accent1 2 6 4 2" xfId="2055"/>
    <cellStyle name="20% - Accent1 2 6 4 2 2" xfId="2056"/>
    <cellStyle name="20% - Accent1 2 6 4 2 2 2" xfId="2057"/>
    <cellStyle name="20% - Accent1 2 6 4 2 3" xfId="2058"/>
    <cellStyle name="20% - Accent1 2 6 4 3" xfId="2059"/>
    <cellStyle name="20% - Accent1 2 6 4 3 2" xfId="2060"/>
    <cellStyle name="20% - Accent1 2 6 4 4" xfId="2061"/>
    <cellStyle name="20% - Accent1 2 6 5" xfId="2062"/>
    <cellStyle name="20% - Accent1 2 6 5 2" xfId="2063"/>
    <cellStyle name="20% - Accent1 2 6 5 2 2" xfId="2064"/>
    <cellStyle name="20% - Accent1 2 6 5 3" xfId="2065"/>
    <cellStyle name="20% - Accent1 2 6 6" xfId="2066"/>
    <cellStyle name="20% - Accent1 2 6 6 2" xfId="2067"/>
    <cellStyle name="20% - Accent1 2 6 7" xfId="2068"/>
    <cellStyle name="20% - Accent1 2 7" xfId="2069"/>
    <cellStyle name="20% - Accent1 2 7 2" xfId="2070"/>
    <cellStyle name="20% - Accent1 2 7 2 2" xfId="2071"/>
    <cellStyle name="20% - Accent1 2 7 2 2 2" xfId="2072"/>
    <cellStyle name="20% - Accent1 2 7 2 2 2 2" xfId="2073"/>
    <cellStyle name="20% - Accent1 2 7 2 2 2 2 2" xfId="2074"/>
    <cellStyle name="20% - Accent1 2 7 2 2 2 3" xfId="2075"/>
    <cellStyle name="20% - Accent1 2 7 2 2 3" xfId="2076"/>
    <cellStyle name="20% - Accent1 2 7 2 2 3 2" xfId="2077"/>
    <cellStyle name="20% - Accent1 2 7 2 2 4" xfId="2078"/>
    <cellStyle name="20% - Accent1 2 7 2 3" xfId="2079"/>
    <cellStyle name="20% - Accent1 2 7 2 3 2" xfId="2080"/>
    <cellStyle name="20% - Accent1 2 7 2 3 2 2" xfId="2081"/>
    <cellStyle name="20% - Accent1 2 7 2 3 3" xfId="2082"/>
    <cellStyle name="20% - Accent1 2 7 2 4" xfId="2083"/>
    <cellStyle name="20% - Accent1 2 7 2 4 2" xfId="2084"/>
    <cellStyle name="20% - Accent1 2 7 2 5" xfId="2085"/>
    <cellStyle name="20% - Accent1 2 7 3" xfId="2086"/>
    <cellStyle name="20% - Accent1 2 7 3 2" xfId="2087"/>
    <cellStyle name="20% - Accent1 2 7 3 2 2" xfId="2088"/>
    <cellStyle name="20% - Accent1 2 7 3 2 2 2" xfId="2089"/>
    <cellStyle name="20% - Accent1 2 7 3 2 3" xfId="2090"/>
    <cellStyle name="20% - Accent1 2 7 3 3" xfId="2091"/>
    <cellStyle name="20% - Accent1 2 7 3 3 2" xfId="2092"/>
    <cellStyle name="20% - Accent1 2 7 3 4" xfId="2093"/>
    <cellStyle name="20% - Accent1 2 7 4" xfId="2094"/>
    <cellStyle name="20% - Accent1 2 7 4 2" xfId="2095"/>
    <cellStyle name="20% - Accent1 2 7 4 2 2" xfId="2096"/>
    <cellStyle name="20% - Accent1 2 7 4 3" xfId="2097"/>
    <cellStyle name="20% - Accent1 2 7 5" xfId="2098"/>
    <cellStyle name="20% - Accent1 2 7 5 2" xfId="2099"/>
    <cellStyle name="20% - Accent1 2 7 6" xfId="2100"/>
    <cellStyle name="20% - Accent1 2 8" xfId="2101"/>
    <cellStyle name="20% - Accent1 2 8 2" xfId="2102"/>
    <cellStyle name="20% - Accent1 2 8 2 2" xfId="2103"/>
    <cellStyle name="20% - Accent1 2 8 2 2 2" xfId="2104"/>
    <cellStyle name="20% - Accent1 2 8 2 2 2 2" xfId="2105"/>
    <cellStyle name="20% - Accent1 2 8 2 2 3" xfId="2106"/>
    <cellStyle name="20% - Accent1 2 8 2 3" xfId="2107"/>
    <cellStyle name="20% - Accent1 2 8 2 3 2" xfId="2108"/>
    <cellStyle name="20% - Accent1 2 8 2 4" xfId="2109"/>
    <cellStyle name="20% - Accent1 2 8 3" xfId="2110"/>
    <cellStyle name="20% - Accent1 2 8 3 2" xfId="2111"/>
    <cellStyle name="20% - Accent1 2 8 3 2 2" xfId="2112"/>
    <cellStyle name="20% - Accent1 2 8 3 3" xfId="2113"/>
    <cellStyle name="20% - Accent1 2 8 4" xfId="2114"/>
    <cellStyle name="20% - Accent1 2 8 4 2" xfId="2115"/>
    <cellStyle name="20% - Accent1 2 8 5" xfId="2116"/>
    <cellStyle name="20% - Accent1 2 9" xfId="2117"/>
    <cellStyle name="20% - Accent1 2 9 2" xfId="2118"/>
    <cellStyle name="20% - Accent1 2 9 2 2" xfId="2119"/>
    <cellStyle name="20% - Accent1 2 9 2 2 2" xfId="2120"/>
    <cellStyle name="20% - Accent1 2 9 2 3" xfId="2121"/>
    <cellStyle name="20% - Accent1 2 9 3" xfId="2122"/>
    <cellStyle name="20% - Accent1 2 9 3 2" xfId="2123"/>
    <cellStyle name="20% - Accent1 2 9 4" xfId="2124"/>
    <cellStyle name="20% - Accent2 2" xfId="2125"/>
    <cellStyle name="20% - Accent2 2 10" xfId="2126"/>
    <cellStyle name="20% - Accent2 2 10 2" xfId="2127"/>
    <cellStyle name="20% - Accent2 2 10 2 2" xfId="2128"/>
    <cellStyle name="20% - Accent2 2 10 3" xfId="2129"/>
    <cellStyle name="20% - Accent2 2 11" xfId="2130"/>
    <cellStyle name="20% - Accent2 2 11 2" xfId="2131"/>
    <cellStyle name="20% - Accent2 2 12" xfId="2132"/>
    <cellStyle name="20% - Accent2 2 2" xfId="2133"/>
    <cellStyle name="20% - Accent2 2 2 10" xfId="2134"/>
    <cellStyle name="20% - Accent2 2 2 10 2" xfId="2135"/>
    <cellStyle name="20% - Accent2 2 2 11" xfId="2136"/>
    <cellStyle name="20% - Accent2 2 2 2" xfId="2137"/>
    <cellStyle name="20% - Accent2 2 2 2 10" xfId="2138"/>
    <cellStyle name="20% - Accent2 2 2 2 2" xfId="2139"/>
    <cellStyle name="20% - Accent2 2 2 2 2 2" xfId="2140"/>
    <cellStyle name="20% - Accent2 2 2 2 2 2 2" xfId="2141"/>
    <cellStyle name="20% - Accent2 2 2 2 2 2 2 2" xfId="2142"/>
    <cellStyle name="20% - Accent2 2 2 2 2 2 2 2 2" xfId="2143"/>
    <cellStyle name="20% - Accent2 2 2 2 2 2 2 2 2 2" xfId="2144"/>
    <cellStyle name="20% - Accent2 2 2 2 2 2 2 2 2 2 2" xfId="2145"/>
    <cellStyle name="20% - Accent2 2 2 2 2 2 2 2 2 2 2 2" xfId="2146"/>
    <cellStyle name="20% - Accent2 2 2 2 2 2 2 2 2 2 2 2 2" xfId="2147"/>
    <cellStyle name="20% - Accent2 2 2 2 2 2 2 2 2 2 2 3" xfId="2148"/>
    <cellStyle name="20% - Accent2 2 2 2 2 2 2 2 2 2 3" xfId="2149"/>
    <cellStyle name="20% - Accent2 2 2 2 2 2 2 2 2 2 3 2" xfId="2150"/>
    <cellStyle name="20% - Accent2 2 2 2 2 2 2 2 2 2 4" xfId="2151"/>
    <cellStyle name="20% - Accent2 2 2 2 2 2 2 2 2 3" xfId="2152"/>
    <cellStyle name="20% - Accent2 2 2 2 2 2 2 2 2 3 2" xfId="2153"/>
    <cellStyle name="20% - Accent2 2 2 2 2 2 2 2 2 3 2 2" xfId="2154"/>
    <cellStyle name="20% - Accent2 2 2 2 2 2 2 2 2 3 3" xfId="2155"/>
    <cellStyle name="20% - Accent2 2 2 2 2 2 2 2 2 4" xfId="2156"/>
    <cellStyle name="20% - Accent2 2 2 2 2 2 2 2 2 4 2" xfId="2157"/>
    <cellStyle name="20% - Accent2 2 2 2 2 2 2 2 2 5" xfId="2158"/>
    <cellStyle name="20% - Accent2 2 2 2 2 2 2 2 3" xfId="2159"/>
    <cellStyle name="20% - Accent2 2 2 2 2 2 2 2 3 2" xfId="2160"/>
    <cellStyle name="20% - Accent2 2 2 2 2 2 2 2 3 2 2" xfId="2161"/>
    <cellStyle name="20% - Accent2 2 2 2 2 2 2 2 3 2 2 2" xfId="2162"/>
    <cellStyle name="20% - Accent2 2 2 2 2 2 2 2 3 2 3" xfId="2163"/>
    <cellStyle name="20% - Accent2 2 2 2 2 2 2 2 3 3" xfId="2164"/>
    <cellStyle name="20% - Accent2 2 2 2 2 2 2 2 3 3 2" xfId="2165"/>
    <cellStyle name="20% - Accent2 2 2 2 2 2 2 2 3 4" xfId="2166"/>
    <cellStyle name="20% - Accent2 2 2 2 2 2 2 2 4" xfId="2167"/>
    <cellStyle name="20% - Accent2 2 2 2 2 2 2 2 4 2" xfId="2168"/>
    <cellStyle name="20% - Accent2 2 2 2 2 2 2 2 4 2 2" xfId="2169"/>
    <cellStyle name="20% - Accent2 2 2 2 2 2 2 2 4 3" xfId="2170"/>
    <cellStyle name="20% - Accent2 2 2 2 2 2 2 2 5" xfId="2171"/>
    <cellStyle name="20% - Accent2 2 2 2 2 2 2 2 5 2" xfId="2172"/>
    <cellStyle name="20% - Accent2 2 2 2 2 2 2 2 6" xfId="2173"/>
    <cellStyle name="20% - Accent2 2 2 2 2 2 2 3" xfId="2174"/>
    <cellStyle name="20% - Accent2 2 2 2 2 2 2 3 2" xfId="2175"/>
    <cellStyle name="20% - Accent2 2 2 2 2 2 2 3 2 2" xfId="2176"/>
    <cellStyle name="20% - Accent2 2 2 2 2 2 2 3 2 2 2" xfId="2177"/>
    <cellStyle name="20% - Accent2 2 2 2 2 2 2 3 2 2 2 2" xfId="2178"/>
    <cellStyle name="20% - Accent2 2 2 2 2 2 2 3 2 2 3" xfId="2179"/>
    <cellStyle name="20% - Accent2 2 2 2 2 2 2 3 2 3" xfId="2180"/>
    <cellStyle name="20% - Accent2 2 2 2 2 2 2 3 2 3 2" xfId="2181"/>
    <cellStyle name="20% - Accent2 2 2 2 2 2 2 3 2 4" xfId="2182"/>
    <cellStyle name="20% - Accent2 2 2 2 2 2 2 3 3" xfId="2183"/>
    <cellStyle name="20% - Accent2 2 2 2 2 2 2 3 3 2" xfId="2184"/>
    <cellStyle name="20% - Accent2 2 2 2 2 2 2 3 3 2 2" xfId="2185"/>
    <cellStyle name="20% - Accent2 2 2 2 2 2 2 3 3 3" xfId="2186"/>
    <cellStyle name="20% - Accent2 2 2 2 2 2 2 3 4" xfId="2187"/>
    <cellStyle name="20% - Accent2 2 2 2 2 2 2 3 4 2" xfId="2188"/>
    <cellStyle name="20% - Accent2 2 2 2 2 2 2 3 5" xfId="2189"/>
    <cellStyle name="20% - Accent2 2 2 2 2 2 2 4" xfId="2190"/>
    <cellStyle name="20% - Accent2 2 2 2 2 2 2 4 2" xfId="2191"/>
    <cellStyle name="20% - Accent2 2 2 2 2 2 2 4 2 2" xfId="2192"/>
    <cellStyle name="20% - Accent2 2 2 2 2 2 2 4 2 2 2" xfId="2193"/>
    <cellStyle name="20% - Accent2 2 2 2 2 2 2 4 2 3" xfId="2194"/>
    <cellStyle name="20% - Accent2 2 2 2 2 2 2 4 3" xfId="2195"/>
    <cellStyle name="20% - Accent2 2 2 2 2 2 2 4 3 2" xfId="2196"/>
    <cellStyle name="20% - Accent2 2 2 2 2 2 2 4 4" xfId="2197"/>
    <cellStyle name="20% - Accent2 2 2 2 2 2 2 5" xfId="2198"/>
    <cellStyle name="20% - Accent2 2 2 2 2 2 2 5 2" xfId="2199"/>
    <cellStyle name="20% - Accent2 2 2 2 2 2 2 5 2 2" xfId="2200"/>
    <cellStyle name="20% - Accent2 2 2 2 2 2 2 5 3" xfId="2201"/>
    <cellStyle name="20% - Accent2 2 2 2 2 2 2 6" xfId="2202"/>
    <cellStyle name="20% - Accent2 2 2 2 2 2 2 6 2" xfId="2203"/>
    <cellStyle name="20% - Accent2 2 2 2 2 2 2 7" xfId="2204"/>
    <cellStyle name="20% - Accent2 2 2 2 2 2 3" xfId="2205"/>
    <cellStyle name="20% - Accent2 2 2 2 2 2 3 2" xfId="2206"/>
    <cellStyle name="20% - Accent2 2 2 2 2 2 3 2 2" xfId="2207"/>
    <cellStyle name="20% - Accent2 2 2 2 2 2 3 2 2 2" xfId="2208"/>
    <cellStyle name="20% - Accent2 2 2 2 2 2 3 2 2 2 2" xfId="2209"/>
    <cellStyle name="20% - Accent2 2 2 2 2 2 3 2 2 2 2 2" xfId="2210"/>
    <cellStyle name="20% - Accent2 2 2 2 2 2 3 2 2 2 3" xfId="2211"/>
    <cellStyle name="20% - Accent2 2 2 2 2 2 3 2 2 3" xfId="2212"/>
    <cellStyle name="20% - Accent2 2 2 2 2 2 3 2 2 3 2" xfId="2213"/>
    <cellStyle name="20% - Accent2 2 2 2 2 2 3 2 2 4" xfId="2214"/>
    <cellStyle name="20% - Accent2 2 2 2 2 2 3 2 3" xfId="2215"/>
    <cellStyle name="20% - Accent2 2 2 2 2 2 3 2 3 2" xfId="2216"/>
    <cellStyle name="20% - Accent2 2 2 2 2 2 3 2 3 2 2" xfId="2217"/>
    <cellStyle name="20% - Accent2 2 2 2 2 2 3 2 3 3" xfId="2218"/>
    <cellStyle name="20% - Accent2 2 2 2 2 2 3 2 4" xfId="2219"/>
    <cellStyle name="20% - Accent2 2 2 2 2 2 3 2 4 2" xfId="2220"/>
    <cellStyle name="20% - Accent2 2 2 2 2 2 3 2 5" xfId="2221"/>
    <cellStyle name="20% - Accent2 2 2 2 2 2 3 3" xfId="2222"/>
    <cellStyle name="20% - Accent2 2 2 2 2 2 3 3 2" xfId="2223"/>
    <cellStyle name="20% - Accent2 2 2 2 2 2 3 3 2 2" xfId="2224"/>
    <cellStyle name="20% - Accent2 2 2 2 2 2 3 3 2 2 2" xfId="2225"/>
    <cellStyle name="20% - Accent2 2 2 2 2 2 3 3 2 3" xfId="2226"/>
    <cellStyle name="20% - Accent2 2 2 2 2 2 3 3 3" xfId="2227"/>
    <cellStyle name="20% - Accent2 2 2 2 2 2 3 3 3 2" xfId="2228"/>
    <cellStyle name="20% - Accent2 2 2 2 2 2 3 3 4" xfId="2229"/>
    <cellStyle name="20% - Accent2 2 2 2 2 2 3 4" xfId="2230"/>
    <cellStyle name="20% - Accent2 2 2 2 2 2 3 4 2" xfId="2231"/>
    <cellStyle name="20% - Accent2 2 2 2 2 2 3 4 2 2" xfId="2232"/>
    <cellStyle name="20% - Accent2 2 2 2 2 2 3 4 3" xfId="2233"/>
    <cellStyle name="20% - Accent2 2 2 2 2 2 3 5" xfId="2234"/>
    <cellStyle name="20% - Accent2 2 2 2 2 2 3 5 2" xfId="2235"/>
    <cellStyle name="20% - Accent2 2 2 2 2 2 3 6" xfId="2236"/>
    <cellStyle name="20% - Accent2 2 2 2 2 2 4" xfId="2237"/>
    <cellStyle name="20% - Accent2 2 2 2 2 2 4 2" xfId="2238"/>
    <cellStyle name="20% - Accent2 2 2 2 2 2 4 2 2" xfId="2239"/>
    <cellStyle name="20% - Accent2 2 2 2 2 2 4 2 2 2" xfId="2240"/>
    <cellStyle name="20% - Accent2 2 2 2 2 2 4 2 2 2 2" xfId="2241"/>
    <cellStyle name="20% - Accent2 2 2 2 2 2 4 2 2 3" xfId="2242"/>
    <cellStyle name="20% - Accent2 2 2 2 2 2 4 2 3" xfId="2243"/>
    <cellStyle name="20% - Accent2 2 2 2 2 2 4 2 3 2" xfId="2244"/>
    <cellStyle name="20% - Accent2 2 2 2 2 2 4 2 4" xfId="2245"/>
    <cellStyle name="20% - Accent2 2 2 2 2 2 4 3" xfId="2246"/>
    <cellStyle name="20% - Accent2 2 2 2 2 2 4 3 2" xfId="2247"/>
    <cellStyle name="20% - Accent2 2 2 2 2 2 4 3 2 2" xfId="2248"/>
    <cellStyle name="20% - Accent2 2 2 2 2 2 4 3 3" xfId="2249"/>
    <cellStyle name="20% - Accent2 2 2 2 2 2 4 4" xfId="2250"/>
    <cellStyle name="20% - Accent2 2 2 2 2 2 4 4 2" xfId="2251"/>
    <cellStyle name="20% - Accent2 2 2 2 2 2 4 5" xfId="2252"/>
    <cellStyle name="20% - Accent2 2 2 2 2 2 5" xfId="2253"/>
    <cellStyle name="20% - Accent2 2 2 2 2 2 5 2" xfId="2254"/>
    <cellStyle name="20% - Accent2 2 2 2 2 2 5 2 2" xfId="2255"/>
    <cellStyle name="20% - Accent2 2 2 2 2 2 5 2 2 2" xfId="2256"/>
    <cellStyle name="20% - Accent2 2 2 2 2 2 5 2 3" xfId="2257"/>
    <cellStyle name="20% - Accent2 2 2 2 2 2 5 3" xfId="2258"/>
    <cellStyle name="20% - Accent2 2 2 2 2 2 5 3 2" xfId="2259"/>
    <cellStyle name="20% - Accent2 2 2 2 2 2 5 4" xfId="2260"/>
    <cellStyle name="20% - Accent2 2 2 2 2 2 6" xfId="2261"/>
    <cellStyle name="20% - Accent2 2 2 2 2 2 6 2" xfId="2262"/>
    <cellStyle name="20% - Accent2 2 2 2 2 2 6 2 2" xfId="2263"/>
    <cellStyle name="20% - Accent2 2 2 2 2 2 6 3" xfId="2264"/>
    <cellStyle name="20% - Accent2 2 2 2 2 2 7" xfId="2265"/>
    <cellStyle name="20% - Accent2 2 2 2 2 2 7 2" xfId="2266"/>
    <cellStyle name="20% - Accent2 2 2 2 2 2 8" xfId="2267"/>
    <cellStyle name="20% - Accent2 2 2 2 2 3" xfId="2268"/>
    <cellStyle name="20% - Accent2 2 2 2 2 3 2" xfId="2269"/>
    <cellStyle name="20% - Accent2 2 2 2 2 3 2 2" xfId="2270"/>
    <cellStyle name="20% - Accent2 2 2 2 2 3 2 2 2" xfId="2271"/>
    <cellStyle name="20% - Accent2 2 2 2 2 3 2 2 2 2" xfId="2272"/>
    <cellStyle name="20% - Accent2 2 2 2 2 3 2 2 2 2 2" xfId="2273"/>
    <cellStyle name="20% - Accent2 2 2 2 2 3 2 2 2 2 2 2" xfId="2274"/>
    <cellStyle name="20% - Accent2 2 2 2 2 3 2 2 2 2 3" xfId="2275"/>
    <cellStyle name="20% - Accent2 2 2 2 2 3 2 2 2 3" xfId="2276"/>
    <cellStyle name="20% - Accent2 2 2 2 2 3 2 2 2 3 2" xfId="2277"/>
    <cellStyle name="20% - Accent2 2 2 2 2 3 2 2 2 4" xfId="2278"/>
    <cellStyle name="20% - Accent2 2 2 2 2 3 2 2 3" xfId="2279"/>
    <cellStyle name="20% - Accent2 2 2 2 2 3 2 2 3 2" xfId="2280"/>
    <cellStyle name="20% - Accent2 2 2 2 2 3 2 2 3 2 2" xfId="2281"/>
    <cellStyle name="20% - Accent2 2 2 2 2 3 2 2 3 3" xfId="2282"/>
    <cellStyle name="20% - Accent2 2 2 2 2 3 2 2 4" xfId="2283"/>
    <cellStyle name="20% - Accent2 2 2 2 2 3 2 2 4 2" xfId="2284"/>
    <cellStyle name="20% - Accent2 2 2 2 2 3 2 2 5" xfId="2285"/>
    <cellStyle name="20% - Accent2 2 2 2 2 3 2 3" xfId="2286"/>
    <cellStyle name="20% - Accent2 2 2 2 2 3 2 3 2" xfId="2287"/>
    <cellStyle name="20% - Accent2 2 2 2 2 3 2 3 2 2" xfId="2288"/>
    <cellStyle name="20% - Accent2 2 2 2 2 3 2 3 2 2 2" xfId="2289"/>
    <cellStyle name="20% - Accent2 2 2 2 2 3 2 3 2 3" xfId="2290"/>
    <cellStyle name="20% - Accent2 2 2 2 2 3 2 3 3" xfId="2291"/>
    <cellStyle name="20% - Accent2 2 2 2 2 3 2 3 3 2" xfId="2292"/>
    <cellStyle name="20% - Accent2 2 2 2 2 3 2 3 4" xfId="2293"/>
    <cellStyle name="20% - Accent2 2 2 2 2 3 2 4" xfId="2294"/>
    <cellStyle name="20% - Accent2 2 2 2 2 3 2 4 2" xfId="2295"/>
    <cellStyle name="20% - Accent2 2 2 2 2 3 2 4 2 2" xfId="2296"/>
    <cellStyle name="20% - Accent2 2 2 2 2 3 2 4 3" xfId="2297"/>
    <cellStyle name="20% - Accent2 2 2 2 2 3 2 5" xfId="2298"/>
    <cellStyle name="20% - Accent2 2 2 2 2 3 2 5 2" xfId="2299"/>
    <cellStyle name="20% - Accent2 2 2 2 2 3 2 6" xfId="2300"/>
    <cellStyle name="20% - Accent2 2 2 2 2 3 3" xfId="2301"/>
    <cellStyle name="20% - Accent2 2 2 2 2 3 3 2" xfId="2302"/>
    <cellStyle name="20% - Accent2 2 2 2 2 3 3 2 2" xfId="2303"/>
    <cellStyle name="20% - Accent2 2 2 2 2 3 3 2 2 2" xfId="2304"/>
    <cellStyle name="20% - Accent2 2 2 2 2 3 3 2 2 2 2" xfId="2305"/>
    <cellStyle name="20% - Accent2 2 2 2 2 3 3 2 2 3" xfId="2306"/>
    <cellStyle name="20% - Accent2 2 2 2 2 3 3 2 3" xfId="2307"/>
    <cellStyle name="20% - Accent2 2 2 2 2 3 3 2 3 2" xfId="2308"/>
    <cellStyle name="20% - Accent2 2 2 2 2 3 3 2 4" xfId="2309"/>
    <cellStyle name="20% - Accent2 2 2 2 2 3 3 3" xfId="2310"/>
    <cellStyle name="20% - Accent2 2 2 2 2 3 3 3 2" xfId="2311"/>
    <cellStyle name="20% - Accent2 2 2 2 2 3 3 3 2 2" xfId="2312"/>
    <cellStyle name="20% - Accent2 2 2 2 2 3 3 3 3" xfId="2313"/>
    <cellStyle name="20% - Accent2 2 2 2 2 3 3 4" xfId="2314"/>
    <cellStyle name="20% - Accent2 2 2 2 2 3 3 4 2" xfId="2315"/>
    <cellStyle name="20% - Accent2 2 2 2 2 3 3 5" xfId="2316"/>
    <cellStyle name="20% - Accent2 2 2 2 2 3 4" xfId="2317"/>
    <cellStyle name="20% - Accent2 2 2 2 2 3 4 2" xfId="2318"/>
    <cellStyle name="20% - Accent2 2 2 2 2 3 4 2 2" xfId="2319"/>
    <cellStyle name="20% - Accent2 2 2 2 2 3 4 2 2 2" xfId="2320"/>
    <cellStyle name="20% - Accent2 2 2 2 2 3 4 2 3" xfId="2321"/>
    <cellStyle name="20% - Accent2 2 2 2 2 3 4 3" xfId="2322"/>
    <cellStyle name="20% - Accent2 2 2 2 2 3 4 3 2" xfId="2323"/>
    <cellStyle name="20% - Accent2 2 2 2 2 3 4 4" xfId="2324"/>
    <cellStyle name="20% - Accent2 2 2 2 2 3 5" xfId="2325"/>
    <cellStyle name="20% - Accent2 2 2 2 2 3 5 2" xfId="2326"/>
    <cellStyle name="20% - Accent2 2 2 2 2 3 5 2 2" xfId="2327"/>
    <cellStyle name="20% - Accent2 2 2 2 2 3 5 3" xfId="2328"/>
    <cellStyle name="20% - Accent2 2 2 2 2 3 6" xfId="2329"/>
    <cellStyle name="20% - Accent2 2 2 2 2 3 6 2" xfId="2330"/>
    <cellStyle name="20% - Accent2 2 2 2 2 3 7" xfId="2331"/>
    <cellStyle name="20% - Accent2 2 2 2 2 4" xfId="2332"/>
    <cellStyle name="20% - Accent2 2 2 2 2 4 2" xfId="2333"/>
    <cellStyle name="20% - Accent2 2 2 2 2 4 2 2" xfId="2334"/>
    <cellStyle name="20% - Accent2 2 2 2 2 4 2 2 2" xfId="2335"/>
    <cellStyle name="20% - Accent2 2 2 2 2 4 2 2 2 2" xfId="2336"/>
    <cellStyle name="20% - Accent2 2 2 2 2 4 2 2 2 2 2" xfId="2337"/>
    <cellStyle name="20% - Accent2 2 2 2 2 4 2 2 2 3" xfId="2338"/>
    <cellStyle name="20% - Accent2 2 2 2 2 4 2 2 3" xfId="2339"/>
    <cellStyle name="20% - Accent2 2 2 2 2 4 2 2 3 2" xfId="2340"/>
    <cellStyle name="20% - Accent2 2 2 2 2 4 2 2 4" xfId="2341"/>
    <cellStyle name="20% - Accent2 2 2 2 2 4 2 3" xfId="2342"/>
    <cellStyle name="20% - Accent2 2 2 2 2 4 2 3 2" xfId="2343"/>
    <cellStyle name="20% - Accent2 2 2 2 2 4 2 3 2 2" xfId="2344"/>
    <cellStyle name="20% - Accent2 2 2 2 2 4 2 3 3" xfId="2345"/>
    <cellStyle name="20% - Accent2 2 2 2 2 4 2 4" xfId="2346"/>
    <cellStyle name="20% - Accent2 2 2 2 2 4 2 4 2" xfId="2347"/>
    <cellStyle name="20% - Accent2 2 2 2 2 4 2 5" xfId="2348"/>
    <cellStyle name="20% - Accent2 2 2 2 2 4 3" xfId="2349"/>
    <cellStyle name="20% - Accent2 2 2 2 2 4 3 2" xfId="2350"/>
    <cellStyle name="20% - Accent2 2 2 2 2 4 3 2 2" xfId="2351"/>
    <cellStyle name="20% - Accent2 2 2 2 2 4 3 2 2 2" xfId="2352"/>
    <cellStyle name="20% - Accent2 2 2 2 2 4 3 2 3" xfId="2353"/>
    <cellStyle name="20% - Accent2 2 2 2 2 4 3 3" xfId="2354"/>
    <cellStyle name="20% - Accent2 2 2 2 2 4 3 3 2" xfId="2355"/>
    <cellStyle name="20% - Accent2 2 2 2 2 4 3 4" xfId="2356"/>
    <cellStyle name="20% - Accent2 2 2 2 2 4 4" xfId="2357"/>
    <cellStyle name="20% - Accent2 2 2 2 2 4 4 2" xfId="2358"/>
    <cellStyle name="20% - Accent2 2 2 2 2 4 4 2 2" xfId="2359"/>
    <cellStyle name="20% - Accent2 2 2 2 2 4 4 3" xfId="2360"/>
    <cellStyle name="20% - Accent2 2 2 2 2 4 5" xfId="2361"/>
    <cellStyle name="20% - Accent2 2 2 2 2 4 5 2" xfId="2362"/>
    <cellStyle name="20% - Accent2 2 2 2 2 4 6" xfId="2363"/>
    <cellStyle name="20% - Accent2 2 2 2 2 5" xfId="2364"/>
    <cellStyle name="20% - Accent2 2 2 2 2 5 2" xfId="2365"/>
    <cellStyle name="20% - Accent2 2 2 2 2 5 2 2" xfId="2366"/>
    <cellStyle name="20% - Accent2 2 2 2 2 5 2 2 2" xfId="2367"/>
    <cellStyle name="20% - Accent2 2 2 2 2 5 2 2 2 2" xfId="2368"/>
    <cellStyle name="20% - Accent2 2 2 2 2 5 2 2 3" xfId="2369"/>
    <cellStyle name="20% - Accent2 2 2 2 2 5 2 3" xfId="2370"/>
    <cellStyle name="20% - Accent2 2 2 2 2 5 2 3 2" xfId="2371"/>
    <cellStyle name="20% - Accent2 2 2 2 2 5 2 4" xfId="2372"/>
    <cellStyle name="20% - Accent2 2 2 2 2 5 3" xfId="2373"/>
    <cellStyle name="20% - Accent2 2 2 2 2 5 3 2" xfId="2374"/>
    <cellStyle name="20% - Accent2 2 2 2 2 5 3 2 2" xfId="2375"/>
    <cellStyle name="20% - Accent2 2 2 2 2 5 3 3" xfId="2376"/>
    <cellStyle name="20% - Accent2 2 2 2 2 5 4" xfId="2377"/>
    <cellStyle name="20% - Accent2 2 2 2 2 5 4 2" xfId="2378"/>
    <cellStyle name="20% - Accent2 2 2 2 2 5 5" xfId="2379"/>
    <cellStyle name="20% - Accent2 2 2 2 2 6" xfId="2380"/>
    <cellStyle name="20% - Accent2 2 2 2 2 6 2" xfId="2381"/>
    <cellStyle name="20% - Accent2 2 2 2 2 6 2 2" xfId="2382"/>
    <cellStyle name="20% - Accent2 2 2 2 2 6 2 2 2" xfId="2383"/>
    <cellStyle name="20% - Accent2 2 2 2 2 6 2 3" xfId="2384"/>
    <cellStyle name="20% - Accent2 2 2 2 2 6 3" xfId="2385"/>
    <cellStyle name="20% - Accent2 2 2 2 2 6 3 2" xfId="2386"/>
    <cellStyle name="20% - Accent2 2 2 2 2 6 4" xfId="2387"/>
    <cellStyle name="20% - Accent2 2 2 2 2 7" xfId="2388"/>
    <cellStyle name="20% - Accent2 2 2 2 2 7 2" xfId="2389"/>
    <cellStyle name="20% - Accent2 2 2 2 2 7 2 2" xfId="2390"/>
    <cellStyle name="20% - Accent2 2 2 2 2 7 3" xfId="2391"/>
    <cellStyle name="20% - Accent2 2 2 2 2 8" xfId="2392"/>
    <cellStyle name="20% - Accent2 2 2 2 2 8 2" xfId="2393"/>
    <cellStyle name="20% - Accent2 2 2 2 2 9" xfId="2394"/>
    <cellStyle name="20% - Accent2 2 2 2 3" xfId="2395"/>
    <cellStyle name="20% - Accent2 2 2 2 3 2" xfId="2396"/>
    <cellStyle name="20% - Accent2 2 2 2 3 2 2" xfId="2397"/>
    <cellStyle name="20% - Accent2 2 2 2 3 2 2 2" xfId="2398"/>
    <cellStyle name="20% - Accent2 2 2 2 3 2 2 2 2" xfId="2399"/>
    <cellStyle name="20% - Accent2 2 2 2 3 2 2 2 2 2" xfId="2400"/>
    <cellStyle name="20% - Accent2 2 2 2 3 2 2 2 2 2 2" xfId="2401"/>
    <cellStyle name="20% - Accent2 2 2 2 3 2 2 2 2 2 2 2" xfId="2402"/>
    <cellStyle name="20% - Accent2 2 2 2 3 2 2 2 2 2 3" xfId="2403"/>
    <cellStyle name="20% - Accent2 2 2 2 3 2 2 2 2 3" xfId="2404"/>
    <cellStyle name="20% - Accent2 2 2 2 3 2 2 2 2 3 2" xfId="2405"/>
    <cellStyle name="20% - Accent2 2 2 2 3 2 2 2 2 4" xfId="2406"/>
    <cellStyle name="20% - Accent2 2 2 2 3 2 2 2 3" xfId="2407"/>
    <cellStyle name="20% - Accent2 2 2 2 3 2 2 2 3 2" xfId="2408"/>
    <cellStyle name="20% - Accent2 2 2 2 3 2 2 2 3 2 2" xfId="2409"/>
    <cellStyle name="20% - Accent2 2 2 2 3 2 2 2 3 3" xfId="2410"/>
    <cellStyle name="20% - Accent2 2 2 2 3 2 2 2 4" xfId="2411"/>
    <cellStyle name="20% - Accent2 2 2 2 3 2 2 2 4 2" xfId="2412"/>
    <cellStyle name="20% - Accent2 2 2 2 3 2 2 2 5" xfId="2413"/>
    <cellStyle name="20% - Accent2 2 2 2 3 2 2 3" xfId="2414"/>
    <cellStyle name="20% - Accent2 2 2 2 3 2 2 3 2" xfId="2415"/>
    <cellStyle name="20% - Accent2 2 2 2 3 2 2 3 2 2" xfId="2416"/>
    <cellStyle name="20% - Accent2 2 2 2 3 2 2 3 2 2 2" xfId="2417"/>
    <cellStyle name="20% - Accent2 2 2 2 3 2 2 3 2 3" xfId="2418"/>
    <cellStyle name="20% - Accent2 2 2 2 3 2 2 3 3" xfId="2419"/>
    <cellStyle name="20% - Accent2 2 2 2 3 2 2 3 3 2" xfId="2420"/>
    <cellStyle name="20% - Accent2 2 2 2 3 2 2 3 4" xfId="2421"/>
    <cellStyle name="20% - Accent2 2 2 2 3 2 2 4" xfId="2422"/>
    <cellStyle name="20% - Accent2 2 2 2 3 2 2 4 2" xfId="2423"/>
    <cellStyle name="20% - Accent2 2 2 2 3 2 2 4 2 2" xfId="2424"/>
    <cellStyle name="20% - Accent2 2 2 2 3 2 2 4 3" xfId="2425"/>
    <cellStyle name="20% - Accent2 2 2 2 3 2 2 5" xfId="2426"/>
    <cellStyle name="20% - Accent2 2 2 2 3 2 2 5 2" xfId="2427"/>
    <cellStyle name="20% - Accent2 2 2 2 3 2 2 6" xfId="2428"/>
    <cellStyle name="20% - Accent2 2 2 2 3 2 3" xfId="2429"/>
    <cellStyle name="20% - Accent2 2 2 2 3 2 3 2" xfId="2430"/>
    <cellStyle name="20% - Accent2 2 2 2 3 2 3 2 2" xfId="2431"/>
    <cellStyle name="20% - Accent2 2 2 2 3 2 3 2 2 2" xfId="2432"/>
    <cellStyle name="20% - Accent2 2 2 2 3 2 3 2 2 2 2" xfId="2433"/>
    <cellStyle name="20% - Accent2 2 2 2 3 2 3 2 2 3" xfId="2434"/>
    <cellStyle name="20% - Accent2 2 2 2 3 2 3 2 3" xfId="2435"/>
    <cellStyle name="20% - Accent2 2 2 2 3 2 3 2 3 2" xfId="2436"/>
    <cellStyle name="20% - Accent2 2 2 2 3 2 3 2 4" xfId="2437"/>
    <cellStyle name="20% - Accent2 2 2 2 3 2 3 3" xfId="2438"/>
    <cellStyle name="20% - Accent2 2 2 2 3 2 3 3 2" xfId="2439"/>
    <cellStyle name="20% - Accent2 2 2 2 3 2 3 3 2 2" xfId="2440"/>
    <cellStyle name="20% - Accent2 2 2 2 3 2 3 3 3" xfId="2441"/>
    <cellStyle name="20% - Accent2 2 2 2 3 2 3 4" xfId="2442"/>
    <cellStyle name="20% - Accent2 2 2 2 3 2 3 4 2" xfId="2443"/>
    <cellStyle name="20% - Accent2 2 2 2 3 2 3 5" xfId="2444"/>
    <cellStyle name="20% - Accent2 2 2 2 3 2 4" xfId="2445"/>
    <cellStyle name="20% - Accent2 2 2 2 3 2 4 2" xfId="2446"/>
    <cellStyle name="20% - Accent2 2 2 2 3 2 4 2 2" xfId="2447"/>
    <cellStyle name="20% - Accent2 2 2 2 3 2 4 2 2 2" xfId="2448"/>
    <cellStyle name="20% - Accent2 2 2 2 3 2 4 2 3" xfId="2449"/>
    <cellStyle name="20% - Accent2 2 2 2 3 2 4 3" xfId="2450"/>
    <cellStyle name="20% - Accent2 2 2 2 3 2 4 3 2" xfId="2451"/>
    <cellStyle name="20% - Accent2 2 2 2 3 2 4 4" xfId="2452"/>
    <cellStyle name="20% - Accent2 2 2 2 3 2 5" xfId="2453"/>
    <cellStyle name="20% - Accent2 2 2 2 3 2 5 2" xfId="2454"/>
    <cellStyle name="20% - Accent2 2 2 2 3 2 5 2 2" xfId="2455"/>
    <cellStyle name="20% - Accent2 2 2 2 3 2 5 3" xfId="2456"/>
    <cellStyle name="20% - Accent2 2 2 2 3 2 6" xfId="2457"/>
    <cellStyle name="20% - Accent2 2 2 2 3 2 6 2" xfId="2458"/>
    <cellStyle name="20% - Accent2 2 2 2 3 2 7" xfId="2459"/>
    <cellStyle name="20% - Accent2 2 2 2 3 3" xfId="2460"/>
    <cellStyle name="20% - Accent2 2 2 2 3 3 2" xfId="2461"/>
    <cellStyle name="20% - Accent2 2 2 2 3 3 2 2" xfId="2462"/>
    <cellStyle name="20% - Accent2 2 2 2 3 3 2 2 2" xfId="2463"/>
    <cellStyle name="20% - Accent2 2 2 2 3 3 2 2 2 2" xfId="2464"/>
    <cellStyle name="20% - Accent2 2 2 2 3 3 2 2 2 2 2" xfId="2465"/>
    <cellStyle name="20% - Accent2 2 2 2 3 3 2 2 2 3" xfId="2466"/>
    <cellStyle name="20% - Accent2 2 2 2 3 3 2 2 3" xfId="2467"/>
    <cellStyle name="20% - Accent2 2 2 2 3 3 2 2 3 2" xfId="2468"/>
    <cellStyle name="20% - Accent2 2 2 2 3 3 2 2 4" xfId="2469"/>
    <cellStyle name="20% - Accent2 2 2 2 3 3 2 3" xfId="2470"/>
    <cellStyle name="20% - Accent2 2 2 2 3 3 2 3 2" xfId="2471"/>
    <cellStyle name="20% - Accent2 2 2 2 3 3 2 3 2 2" xfId="2472"/>
    <cellStyle name="20% - Accent2 2 2 2 3 3 2 3 3" xfId="2473"/>
    <cellStyle name="20% - Accent2 2 2 2 3 3 2 4" xfId="2474"/>
    <cellStyle name="20% - Accent2 2 2 2 3 3 2 4 2" xfId="2475"/>
    <cellStyle name="20% - Accent2 2 2 2 3 3 2 5" xfId="2476"/>
    <cellStyle name="20% - Accent2 2 2 2 3 3 3" xfId="2477"/>
    <cellStyle name="20% - Accent2 2 2 2 3 3 3 2" xfId="2478"/>
    <cellStyle name="20% - Accent2 2 2 2 3 3 3 2 2" xfId="2479"/>
    <cellStyle name="20% - Accent2 2 2 2 3 3 3 2 2 2" xfId="2480"/>
    <cellStyle name="20% - Accent2 2 2 2 3 3 3 2 3" xfId="2481"/>
    <cellStyle name="20% - Accent2 2 2 2 3 3 3 3" xfId="2482"/>
    <cellStyle name="20% - Accent2 2 2 2 3 3 3 3 2" xfId="2483"/>
    <cellStyle name="20% - Accent2 2 2 2 3 3 3 4" xfId="2484"/>
    <cellStyle name="20% - Accent2 2 2 2 3 3 4" xfId="2485"/>
    <cellStyle name="20% - Accent2 2 2 2 3 3 4 2" xfId="2486"/>
    <cellStyle name="20% - Accent2 2 2 2 3 3 4 2 2" xfId="2487"/>
    <cellStyle name="20% - Accent2 2 2 2 3 3 4 3" xfId="2488"/>
    <cellStyle name="20% - Accent2 2 2 2 3 3 5" xfId="2489"/>
    <cellStyle name="20% - Accent2 2 2 2 3 3 5 2" xfId="2490"/>
    <cellStyle name="20% - Accent2 2 2 2 3 3 6" xfId="2491"/>
    <cellStyle name="20% - Accent2 2 2 2 3 4" xfId="2492"/>
    <cellStyle name="20% - Accent2 2 2 2 3 4 2" xfId="2493"/>
    <cellStyle name="20% - Accent2 2 2 2 3 4 2 2" xfId="2494"/>
    <cellStyle name="20% - Accent2 2 2 2 3 4 2 2 2" xfId="2495"/>
    <cellStyle name="20% - Accent2 2 2 2 3 4 2 2 2 2" xfId="2496"/>
    <cellStyle name="20% - Accent2 2 2 2 3 4 2 2 3" xfId="2497"/>
    <cellStyle name="20% - Accent2 2 2 2 3 4 2 3" xfId="2498"/>
    <cellStyle name="20% - Accent2 2 2 2 3 4 2 3 2" xfId="2499"/>
    <cellStyle name="20% - Accent2 2 2 2 3 4 2 4" xfId="2500"/>
    <cellStyle name="20% - Accent2 2 2 2 3 4 3" xfId="2501"/>
    <cellStyle name="20% - Accent2 2 2 2 3 4 3 2" xfId="2502"/>
    <cellStyle name="20% - Accent2 2 2 2 3 4 3 2 2" xfId="2503"/>
    <cellStyle name="20% - Accent2 2 2 2 3 4 3 3" xfId="2504"/>
    <cellStyle name="20% - Accent2 2 2 2 3 4 4" xfId="2505"/>
    <cellStyle name="20% - Accent2 2 2 2 3 4 4 2" xfId="2506"/>
    <cellStyle name="20% - Accent2 2 2 2 3 4 5" xfId="2507"/>
    <cellStyle name="20% - Accent2 2 2 2 3 5" xfId="2508"/>
    <cellStyle name="20% - Accent2 2 2 2 3 5 2" xfId="2509"/>
    <cellStyle name="20% - Accent2 2 2 2 3 5 2 2" xfId="2510"/>
    <cellStyle name="20% - Accent2 2 2 2 3 5 2 2 2" xfId="2511"/>
    <cellStyle name="20% - Accent2 2 2 2 3 5 2 3" xfId="2512"/>
    <cellStyle name="20% - Accent2 2 2 2 3 5 3" xfId="2513"/>
    <cellStyle name="20% - Accent2 2 2 2 3 5 3 2" xfId="2514"/>
    <cellStyle name="20% - Accent2 2 2 2 3 5 4" xfId="2515"/>
    <cellStyle name="20% - Accent2 2 2 2 3 6" xfId="2516"/>
    <cellStyle name="20% - Accent2 2 2 2 3 6 2" xfId="2517"/>
    <cellStyle name="20% - Accent2 2 2 2 3 6 2 2" xfId="2518"/>
    <cellStyle name="20% - Accent2 2 2 2 3 6 3" xfId="2519"/>
    <cellStyle name="20% - Accent2 2 2 2 3 7" xfId="2520"/>
    <cellStyle name="20% - Accent2 2 2 2 3 7 2" xfId="2521"/>
    <cellStyle name="20% - Accent2 2 2 2 3 8" xfId="2522"/>
    <cellStyle name="20% - Accent2 2 2 2 4" xfId="2523"/>
    <cellStyle name="20% - Accent2 2 2 2 4 2" xfId="2524"/>
    <cellStyle name="20% - Accent2 2 2 2 4 2 2" xfId="2525"/>
    <cellStyle name="20% - Accent2 2 2 2 4 2 2 2" xfId="2526"/>
    <cellStyle name="20% - Accent2 2 2 2 4 2 2 2 2" xfId="2527"/>
    <cellStyle name="20% - Accent2 2 2 2 4 2 2 2 2 2" xfId="2528"/>
    <cellStyle name="20% - Accent2 2 2 2 4 2 2 2 2 2 2" xfId="2529"/>
    <cellStyle name="20% - Accent2 2 2 2 4 2 2 2 2 3" xfId="2530"/>
    <cellStyle name="20% - Accent2 2 2 2 4 2 2 2 3" xfId="2531"/>
    <cellStyle name="20% - Accent2 2 2 2 4 2 2 2 3 2" xfId="2532"/>
    <cellStyle name="20% - Accent2 2 2 2 4 2 2 2 4" xfId="2533"/>
    <cellStyle name="20% - Accent2 2 2 2 4 2 2 3" xfId="2534"/>
    <cellStyle name="20% - Accent2 2 2 2 4 2 2 3 2" xfId="2535"/>
    <cellStyle name="20% - Accent2 2 2 2 4 2 2 3 2 2" xfId="2536"/>
    <cellStyle name="20% - Accent2 2 2 2 4 2 2 3 3" xfId="2537"/>
    <cellStyle name="20% - Accent2 2 2 2 4 2 2 4" xfId="2538"/>
    <cellStyle name="20% - Accent2 2 2 2 4 2 2 4 2" xfId="2539"/>
    <cellStyle name="20% - Accent2 2 2 2 4 2 2 5" xfId="2540"/>
    <cellStyle name="20% - Accent2 2 2 2 4 2 3" xfId="2541"/>
    <cellStyle name="20% - Accent2 2 2 2 4 2 3 2" xfId="2542"/>
    <cellStyle name="20% - Accent2 2 2 2 4 2 3 2 2" xfId="2543"/>
    <cellStyle name="20% - Accent2 2 2 2 4 2 3 2 2 2" xfId="2544"/>
    <cellStyle name="20% - Accent2 2 2 2 4 2 3 2 3" xfId="2545"/>
    <cellStyle name="20% - Accent2 2 2 2 4 2 3 3" xfId="2546"/>
    <cellStyle name="20% - Accent2 2 2 2 4 2 3 3 2" xfId="2547"/>
    <cellStyle name="20% - Accent2 2 2 2 4 2 3 4" xfId="2548"/>
    <cellStyle name="20% - Accent2 2 2 2 4 2 4" xfId="2549"/>
    <cellStyle name="20% - Accent2 2 2 2 4 2 4 2" xfId="2550"/>
    <cellStyle name="20% - Accent2 2 2 2 4 2 4 2 2" xfId="2551"/>
    <cellStyle name="20% - Accent2 2 2 2 4 2 4 3" xfId="2552"/>
    <cellStyle name="20% - Accent2 2 2 2 4 2 5" xfId="2553"/>
    <cellStyle name="20% - Accent2 2 2 2 4 2 5 2" xfId="2554"/>
    <cellStyle name="20% - Accent2 2 2 2 4 2 6" xfId="2555"/>
    <cellStyle name="20% - Accent2 2 2 2 4 3" xfId="2556"/>
    <cellStyle name="20% - Accent2 2 2 2 4 3 2" xfId="2557"/>
    <cellStyle name="20% - Accent2 2 2 2 4 3 2 2" xfId="2558"/>
    <cellStyle name="20% - Accent2 2 2 2 4 3 2 2 2" xfId="2559"/>
    <cellStyle name="20% - Accent2 2 2 2 4 3 2 2 2 2" xfId="2560"/>
    <cellStyle name="20% - Accent2 2 2 2 4 3 2 2 3" xfId="2561"/>
    <cellStyle name="20% - Accent2 2 2 2 4 3 2 3" xfId="2562"/>
    <cellStyle name="20% - Accent2 2 2 2 4 3 2 3 2" xfId="2563"/>
    <cellStyle name="20% - Accent2 2 2 2 4 3 2 4" xfId="2564"/>
    <cellStyle name="20% - Accent2 2 2 2 4 3 3" xfId="2565"/>
    <cellStyle name="20% - Accent2 2 2 2 4 3 3 2" xfId="2566"/>
    <cellStyle name="20% - Accent2 2 2 2 4 3 3 2 2" xfId="2567"/>
    <cellStyle name="20% - Accent2 2 2 2 4 3 3 3" xfId="2568"/>
    <cellStyle name="20% - Accent2 2 2 2 4 3 4" xfId="2569"/>
    <cellStyle name="20% - Accent2 2 2 2 4 3 4 2" xfId="2570"/>
    <cellStyle name="20% - Accent2 2 2 2 4 3 5" xfId="2571"/>
    <cellStyle name="20% - Accent2 2 2 2 4 4" xfId="2572"/>
    <cellStyle name="20% - Accent2 2 2 2 4 4 2" xfId="2573"/>
    <cellStyle name="20% - Accent2 2 2 2 4 4 2 2" xfId="2574"/>
    <cellStyle name="20% - Accent2 2 2 2 4 4 2 2 2" xfId="2575"/>
    <cellStyle name="20% - Accent2 2 2 2 4 4 2 3" xfId="2576"/>
    <cellStyle name="20% - Accent2 2 2 2 4 4 3" xfId="2577"/>
    <cellStyle name="20% - Accent2 2 2 2 4 4 3 2" xfId="2578"/>
    <cellStyle name="20% - Accent2 2 2 2 4 4 4" xfId="2579"/>
    <cellStyle name="20% - Accent2 2 2 2 4 5" xfId="2580"/>
    <cellStyle name="20% - Accent2 2 2 2 4 5 2" xfId="2581"/>
    <cellStyle name="20% - Accent2 2 2 2 4 5 2 2" xfId="2582"/>
    <cellStyle name="20% - Accent2 2 2 2 4 5 3" xfId="2583"/>
    <cellStyle name="20% - Accent2 2 2 2 4 6" xfId="2584"/>
    <cellStyle name="20% - Accent2 2 2 2 4 6 2" xfId="2585"/>
    <cellStyle name="20% - Accent2 2 2 2 4 7" xfId="2586"/>
    <cellStyle name="20% - Accent2 2 2 2 5" xfId="2587"/>
    <cellStyle name="20% - Accent2 2 2 2 5 2" xfId="2588"/>
    <cellStyle name="20% - Accent2 2 2 2 5 2 2" xfId="2589"/>
    <cellStyle name="20% - Accent2 2 2 2 5 2 2 2" xfId="2590"/>
    <cellStyle name="20% - Accent2 2 2 2 5 2 2 2 2" xfId="2591"/>
    <cellStyle name="20% - Accent2 2 2 2 5 2 2 2 2 2" xfId="2592"/>
    <cellStyle name="20% - Accent2 2 2 2 5 2 2 2 3" xfId="2593"/>
    <cellStyle name="20% - Accent2 2 2 2 5 2 2 3" xfId="2594"/>
    <cellStyle name="20% - Accent2 2 2 2 5 2 2 3 2" xfId="2595"/>
    <cellStyle name="20% - Accent2 2 2 2 5 2 2 4" xfId="2596"/>
    <cellStyle name="20% - Accent2 2 2 2 5 2 3" xfId="2597"/>
    <cellStyle name="20% - Accent2 2 2 2 5 2 3 2" xfId="2598"/>
    <cellStyle name="20% - Accent2 2 2 2 5 2 3 2 2" xfId="2599"/>
    <cellStyle name="20% - Accent2 2 2 2 5 2 3 3" xfId="2600"/>
    <cellStyle name="20% - Accent2 2 2 2 5 2 4" xfId="2601"/>
    <cellStyle name="20% - Accent2 2 2 2 5 2 4 2" xfId="2602"/>
    <cellStyle name="20% - Accent2 2 2 2 5 2 5" xfId="2603"/>
    <cellStyle name="20% - Accent2 2 2 2 5 3" xfId="2604"/>
    <cellStyle name="20% - Accent2 2 2 2 5 3 2" xfId="2605"/>
    <cellStyle name="20% - Accent2 2 2 2 5 3 2 2" xfId="2606"/>
    <cellStyle name="20% - Accent2 2 2 2 5 3 2 2 2" xfId="2607"/>
    <cellStyle name="20% - Accent2 2 2 2 5 3 2 3" xfId="2608"/>
    <cellStyle name="20% - Accent2 2 2 2 5 3 3" xfId="2609"/>
    <cellStyle name="20% - Accent2 2 2 2 5 3 3 2" xfId="2610"/>
    <cellStyle name="20% - Accent2 2 2 2 5 3 4" xfId="2611"/>
    <cellStyle name="20% - Accent2 2 2 2 5 4" xfId="2612"/>
    <cellStyle name="20% - Accent2 2 2 2 5 4 2" xfId="2613"/>
    <cellStyle name="20% - Accent2 2 2 2 5 4 2 2" xfId="2614"/>
    <cellStyle name="20% - Accent2 2 2 2 5 4 3" xfId="2615"/>
    <cellStyle name="20% - Accent2 2 2 2 5 5" xfId="2616"/>
    <cellStyle name="20% - Accent2 2 2 2 5 5 2" xfId="2617"/>
    <cellStyle name="20% - Accent2 2 2 2 5 6" xfId="2618"/>
    <cellStyle name="20% - Accent2 2 2 2 6" xfId="2619"/>
    <cellStyle name="20% - Accent2 2 2 2 6 2" xfId="2620"/>
    <cellStyle name="20% - Accent2 2 2 2 6 2 2" xfId="2621"/>
    <cellStyle name="20% - Accent2 2 2 2 6 2 2 2" xfId="2622"/>
    <cellStyle name="20% - Accent2 2 2 2 6 2 2 2 2" xfId="2623"/>
    <cellStyle name="20% - Accent2 2 2 2 6 2 2 3" xfId="2624"/>
    <cellStyle name="20% - Accent2 2 2 2 6 2 3" xfId="2625"/>
    <cellStyle name="20% - Accent2 2 2 2 6 2 3 2" xfId="2626"/>
    <cellStyle name="20% - Accent2 2 2 2 6 2 4" xfId="2627"/>
    <cellStyle name="20% - Accent2 2 2 2 6 3" xfId="2628"/>
    <cellStyle name="20% - Accent2 2 2 2 6 3 2" xfId="2629"/>
    <cellStyle name="20% - Accent2 2 2 2 6 3 2 2" xfId="2630"/>
    <cellStyle name="20% - Accent2 2 2 2 6 3 3" xfId="2631"/>
    <cellStyle name="20% - Accent2 2 2 2 6 4" xfId="2632"/>
    <cellStyle name="20% - Accent2 2 2 2 6 4 2" xfId="2633"/>
    <cellStyle name="20% - Accent2 2 2 2 6 5" xfId="2634"/>
    <cellStyle name="20% - Accent2 2 2 2 7" xfId="2635"/>
    <cellStyle name="20% - Accent2 2 2 2 7 2" xfId="2636"/>
    <cellStyle name="20% - Accent2 2 2 2 7 2 2" xfId="2637"/>
    <cellStyle name="20% - Accent2 2 2 2 7 2 2 2" xfId="2638"/>
    <cellStyle name="20% - Accent2 2 2 2 7 2 3" xfId="2639"/>
    <cellStyle name="20% - Accent2 2 2 2 7 3" xfId="2640"/>
    <cellStyle name="20% - Accent2 2 2 2 7 3 2" xfId="2641"/>
    <cellStyle name="20% - Accent2 2 2 2 7 4" xfId="2642"/>
    <cellStyle name="20% - Accent2 2 2 2 8" xfId="2643"/>
    <cellStyle name="20% - Accent2 2 2 2 8 2" xfId="2644"/>
    <cellStyle name="20% - Accent2 2 2 2 8 2 2" xfId="2645"/>
    <cellStyle name="20% - Accent2 2 2 2 8 3" xfId="2646"/>
    <cellStyle name="20% - Accent2 2 2 2 9" xfId="2647"/>
    <cellStyle name="20% - Accent2 2 2 2 9 2" xfId="2648"/>
    <cellStyle name="20% - Accent2 2 2 3" xfId="2649"/>
    <cellStyle name="20% - Accent2 2 2 3 2" xfId="2650"/>
    <cellStyle name="20% - Accent2 2 2 3 2 2" xfId="2651"/>
    <cellStyle name="20% - Accent2 2 2 3 2 2 2" xfId="2652"/>
    <cellStyle name="20% - Accent2 2 2 3 2 2 2 2" xfId="2653"/>
    <cellStyle name="20% - Accent2 2 2 3 2 2 2 2 2" xfId="2654"/>
    <cellStyle name="20% - Accent2 2 2 3 2 2 2 2 2 2" xfId="2655"/>
    <cellStyle name="20% - Accent2 2 2 3 2 2 2 2 2 2 2" xfId="2656"/>
    <cellStyle name="20% - Accent2 2 2 3 2 2 2 2 2 2 2 2" xfId="2657"/>
    <cellStyle name="20% - Accent2 2 2 3 2 2 2 2 2 2 3" xfId="2658"/>
    <cellStyle name="20% - Accent2 2 2 3 2 2 2 2 2 3" xfId="2659"/>
    <cellStyle name="20% - Accent2 2 2 3 2 2 2 2 2 3 2" xfId="2660"/>
    <cellStyle name="20% - Accent2 2 2 3 2 2 2 2 2 4" xfId="2661"/>
    <cellStyle name="20% - Accent2 2 2 3 2 2 2 2 3" xfId="2662"/>
    <cellStyle name="20% - Accent2 2 2 3 2 2 2 2 3 2" xfId="2663"/>
    <cellStyle name="20% - Accent2 2 2 3 2 2 2 2 3 2 2" xfId="2664"/>
    <cellStyle name="20% - Accent2 2 2 3 2 2 2 2 3 3" xfId="2665"/>
    <cellStyle name="20% - Accent2 2 2 3 2 2 2 2 4" xfId="2666"/>
    <cellStyle name="20% - Accent2 2 2 3 2 2 2 2 4 2" xfId="2667"/>
    <cellStyle name="20% - Accent2 2 2 3 2 2 2 2 5" xfId="2668"/>
    <cellStyle name="20% - Accent2 2 2 3 2 2 2 3" xfId="2669"/>
    <cellStyle name="20% - Accent2 2 2 3 2 2 2 3 2" xfId="2670"/>
    <cellStyle name="20% - Accent2 2 2 3 2 2 2 3 2 2" xfId="2671"/>
    <cellStyle name="20% - Accent2 2 2 3 2 2 2 3 2 2 2" xfId="2672"/>
    <cellStyle name="20% - Accent2 2 2 3 2 2 2 3 2 3" xfId="2673"/>
    <cellStyle name="20% - Accent2 2 2 3 2 2 2 3 3" xfId="2674"/>
    <cellStyle name="20% - Accent2 2 2 3 2 2 2 3 3 2" xfId="2675"/>
    <cellStyle name="20% - Accent2 2 2 3 2 2 2 3 4" xfId="2676"/>
    <cellStyle name="20% - Accent2 2 2 3 2 2 2 4" xfId="2677"/>
    <cellStyle name="20% - Accent2 2 2 3 2 2 2 4 2" xfId="2678"/>
    <cellStyle name="20% - Accent2 2 2 3 2 2 2 4 2 2" xfId="2679"/>
    <cellStyle name="20% - Accent2 2 2 3 2 2 2 4 3" xfId="2680"/>
    <cellStyle name="20% - Accent2 2 2 3 2 2 2 5" xfId="2681"/>
    <cellStyle name="20% - Accent2 2 2 3 2 2 2 5 2" xfId="2682"/>
    <cellStyle name="20% - Accent2 2 2 3 2 2 2 6" xfId="2683"/>
    <cellStyle name="20% - Accent2 2 2 3 2 2 3" xfId="2684"/>
    <cellStyle name="20% - Accent2 2 2 3 2 2 3 2" xfId="2685"/>
    <cellStyle name="20% - Accent2 2 2 3 2 2 3 2 2" xfId="2686"/>
    <cellStyle name="20% - Accent2 2 2 3 2 2 3 2 2 2" xfId="2687"/>
    <cellStyle name="20% - Accent2 2 2 3 2 2 3 2 2 2 2" xfId="2688"/>
    <cellStyle name="20% - Accent2 2 2 3 2 2 3 2 2 3" xfId="2689"/>
    <cellStyle name="20% - Accent2 2 2 3 2 2 3 2 3" xfId="2690"/>
    <cellStyle name="20% - Accent2 2 2 3 2 2 3 2 3 2" xfId="2691"/>
    <cellStyle name="20% - Accent2 2 2 3 2 2 3 2 4" xfId="2692"/>
    <cellStyle name="20% - Accent2 2 2 3 2 2 3 3" xfId="2693"/>
    <cellStyle name="20% - Accent2 2 2 3 2 2 3 3 2" xfId="2694"/>
    <cellStyle name="20% - Accent2 2 2 3 2 2 3 3 2 2" xfId="2695"/>
    <cellStyle name="20% - Accent2 2 2 3 2 2 3 3 3" xfId="2696"/>
    <cellStyle name="20% - Accent2 2 2 3 2 2 3 4" xfId="2697"/>
    <cellStyle name="20% - Accent2 2 2 3 2 2 3 4 2" xfId="2698"/>
    <cellStyle name="20% - Accent2 2 2 3 2 2 3 5" xfId="2699"/>
    <cellStyle name="20% - Accent2 2 2 3 2 2 4" xfId="2700"/>
    <cellStyle name="20% - Accent2 2 2 3 2 2 4 2" xfId="2701"/>
    <cellStyle name="20% - Accent2 2 2 3 2 2 4 2 2" xfId="2702"/>
    <cellStyle name="20% - Accent2 2 2 3 2 2 4 2 2 2" xfId="2703"/>
    <cellStyle name="20% - Accent2 2 2 3 2 2 4 2 3" xfId="2704"/>
    <cellStyle name="20% - Accent2 2 2 3 2 2 4 3" xfId="2705"/>
    <cellStyle name="20% - Accent2 2 2 3 2 2 4 3 2" xfId="2706"/>
    <cellStyle name="20% - Accent2 2 2 3 2 2 4 4" xfId="2707"/>
    <cellStyle name="20% - Accent2 2 2 3 2 2 5" xfId="2708"/>
    <cellStyle name="20% - Accent2 2 2 3 2 2 5 2" xfId="2709"/>
    <cellStyle name="20% - Accent2 2 2 3 2 2 5 2 2" xfId="2710"/>
    <cellStyle name="20% - Accent2 2 2 3 2 2 5 3" xfId="2711"/>
    <cellStyle name="20% - Accent2 2 2 3 2 2 6" xfId="2712"/>
    <cellStyle name="20% - Accent2 2 2 3 2 2 6 2" xfId="2713"/>
    <cellStyle name="20% - Accent2 2 2 3 2 2 7" xfId="2714"/>
    <cellStyle name="20% - Accent2 2 2 3 2 3" xfId="2715"/>
    <cellStyle name="20% - Accent2 2 2 3 2 3 2" xfId="2716"/>
    <cellStyle name="20% - Accent2 2 2 3 2 3 2 2" xfId="2717"/>
    <cellStyle name="20% - Accent2 2 2 3 2 3 2 2 2" xfId="2718"/>
    <cellStyle name="20% - Accent2 2 2 3 2 3 2 2 2 2" xfId="2719"/>
    <cellStyle name="20% - Accent2 2 2 3 2 3 2 2 2 2 2" xfId="2720"/>
    <cellStyle name="20% - Accent2 2 2 3 2 3 2 2 2 3" xfId="2721"/>
    <cellStyle name="20% - Accent2 2 2 3 2 3 2 2 3" xfId="2722"/>
    <cellStyle name="20% - Accent2 2 2 3 2 3 2 2 3 2" xfId="2723"/>
    <cellStyle name="20% - Accent2 2 2 3 2 3 2 2 4" xfId="2724"/>
    <cellStyle name="20% - Accent2 2 2 3 2 3 2 3" xfId="2725"/>
    <cellStyle name="20% - Accent2 2 2 3 2 3 2 3 2" xfId="2726"/>
    <cellStyle name="20% - Accent2 2 2 3 2 3 2 3 2 2" xfId="2727"/>
    <cellStyle name="20% - Accent2 2 2 3 2 3 2 3 3" xfId="2728"/>
    <cellStyle name="20% - Accent2 2 2 3 2 3 2 4" xfId="2729"/>
    <cellStyle name="20% - Accent2 2 2 3 2 3 2 4 2" xfId="2730"/>
    <cellStyle name="20% - Accent2 2 2 3 2 3 2 5" xfId="2731"/>
    <cellStyle name="20% - Accent2 2 2 3 2 3 3" xfId="2732"/>
    <cellStyle name="20% - Accent2 2 2 3 2 3 3 2" xfId="2733"/>
    <cellStyle name="20% - Accent2 2 2 3 2 3 3 2 2" xfId="2734"/>
    <cellStyle name="20% - Accent2 2 2 3 2 3 3 2 2 2" xfId="2735"/>
    <cellStyle name="20% - Accent2 2 2 3 2 3 3 2 3" xfId="2736"/>
    <cellStyle name="20% - Accent2 2 2 3 2 3 3 3" xfId="2737"/>
    <cellStyle name="20% - Accent2 2 2 3 2 3 3 3 2" xfId="2738"/>
    <cellStyle name="20% - Accent2 2 2 3 2 3 3 4" xfId="2739"/>
    <cellStyle name="20% - Accent2 2 2 3 2 3 4" xfId="2740"/>
    <cellStyle name="20% - Accent2 2 2 3 2 3 4 2" xfId="2741"/>
    <cellStyle name="20% - Accent2 2 2 3 2 3 4 2 2" xfId="2742"/>
    <cellStyle name="20% - Accent2 2 2 3 2 3 4 3" xfId="2743"/>
    <cellStyle name="20% - Accent2 2 2 3 2 3 5" xfId="2744"/>
    <cellStyle name="20% - Accent2 2 2 3 2 3 5 2" xfId="2745"/>
    <cellStyle name="20% - Accent2 2 2 3 2 3 6" xfId="2746"/>
    <cellStyle name="20% - Accent2 2 2 3 2 4" xfId="2747"/>
    <cellStyle name="20% - Accent2 2 2 3 2 4 2" xfId="2748"/>
    <cellStyle name="20% - Accent2 2 2 3 2 4 2 2" xfId="2749"/>
    <cellStyle name="20% - Accent2 2 2 3 2 4 2 2 2" xfId="2750"/>
    <cellStyle name="20% - Accent2 2 2 3 2 4 2 2 2 2" xfId="2751"/>
    <cellStyle name="20% - Accent2 2 2 3 2 4 2 2 3" xfId="2752"/>
    <cellStyle name="20% - Accent2 2 2 3 2 4 2 3" xfId="2753"/>
    <cellStyle name="20% - Accent2 2 2 3 2 4 2 3 2" xfId="2754"/>
    <cellStyle name="20% - Accent2 2 2 3 2 4 2 4" xfId="2755"/>
    <cellStyle name="20% - Accent2 2 2 3 2 4 3" xfId="2756"/>
    <cellStyle name="20% - Accent2 2 2 3 2 4 3 2" xfId="2757"/>
    <cellStyle name="20% - Accent2 2 2 3 2 4 3 2 2" xfId="2758"/>
    <cellStyle name="20% - Accent2 2 2 3 2 4 3 3" xfId="2759"/>
    <cellStyle name="20% - Accent2 2 2 3 2 4 4" xfId="2760"/>
    <cellStyle name="20% - Accent2 2 2 3 2 4 4 2" xfId="2761"/>
    <cellStyle name="20% - Accent2 2 2 3 2 4 5" xfId="2762"/>
    <cellStyle name="20% - Accent2 2 2 3 2 5" xfId="2763"/>
    <cellStyle name="20% - Accent2 2 2 3 2 5 2" xfId="2764"/>
    <cellStyle name="20% - Accent2 2 2 3 2 5 2 2" xfId="2765"/>
    <cellStyle name="20% - Accent2 2 2 3 2 5 2 2 2" xfId="2766"/>
    <cellStyle name="20% - Accent2 2 2 3 2 5 2 3" xfId="2767"/>
    <cellStyle name="20% - Accent2 2 2 3 2 5 3" xfId="2768"/>
    <cellStyle name="20% - Accent2 2 2 3 2 5 3 2" xfId="2769"/>
    <cellStyle name="20% - Accent2 2 2 3 2 5 4" xfId="2770"/>
    <cellStyle name="20% - Accent2 2 2 3 2 6" xfId="2771"/>
    <cellStyle name="20% - Accent2 2 2 3 2 6 2" xfId="2772"/>
    <cellStyle name="20% - Accent2 2 2 3 2 6 2 2" xfId="2773"/>
    <cellStyle name="20% - Accent2 2 2 3 2 6 3" xfId="2774"/>
    <cellStyle name="20% - Accent2 2 2 3 2 7" xfId="2775"/>
    <cellStyle name="20% - Accent2 2 2 3 2 7 2" xfId="2776"/>
    <cellStyle name="20% - Accent2 2 2 3 2 8" xfId="2777"/>
    <cellStyle name="20% - Accent2 2 2 3 3" xfId="2778"/>
    <cellStyle name="20% - Accent2 2 2 3 3 2" xfId="2779"/>
    <cellStyle name="20% - Accent2 2 2 3 3 2 2" xfId="2780"/>
    <cellStyle name="20% - Accent2 2 2 3 3 2 2 2" xfId="2781"/>
    <cellStyle name="20% - Accent2 2 2 3 3 2 2 2 2" xfId="2782"/>
    <cellStyle name="20% - Accent2 2 2 3 3 2 2 2 2 2" xfId="2783"/>
    <cellStyle name="20% - Accent2 2 2 3 3 2 2 2 2 2 2" xfId="2784"/>
    <cellStyle name="20% - Accent2 2 2 3 3 2 2 2 2 3" xfId="2785"/>
    <cellStyle name="20% - Accent2 2 2 3 3 2 2 2 3" xfId="2786"/>
    <cellStyle name="20% - Accent2 2 2 3 3 2 2 2 3 2" xfId="2787"/>
    <cellStyle name="20% - Accent2 2 2 3 3 2 2 2 4" xfId="2788"/>
    <cellStyle name="20% - Accent2 2 2 3 3 2 2 3" xfId="2789"/>
    <cellStyle name="20% - Accent2 2 2 3 3 2 2 3 2" xfId="2790"/>
    <cellStyle name="20% - Accent2 2 2 3 3 2 2 3 2 2" xfId="2791"/>
    <cellStyle name="20% - Accent2 2 2 3 3 2 2 3 3" xfId="2792"/>
    <cellStyle name="20% - Accent2 2 2 3 3 2 2 4" xfId="2793"/>
    <cellStyle name="20% - Accent2 2 2 3 3 2 2 4 2" xfId="2794"/>
    <cellStyle name="20% - Accent2 2 2 3 3 2 2 5" xfId="2795"/>
    <cellStyle name="20% - Accent2 2 2 3 3 2 3" xfId="2796"/>
    <cellStyle name="20% - Accent2 2 2 3 3 2 3 2" xfId="2797"/>
    <cellStyle name="20% - Accent2 2 2 3 3 2 3 2 2" xfId="2798"/>
    <cellStyle name="20% - Accent2 2 2 3 3 2 3 2 2 2" xfId="2799"/>
    <cellStyle name="20% - Accent2 2 2 3 3 2 3 2 3" xfId="2800"/>
    <cellStyle name="20% - Accent2 2 2 3 3 2 3 3" xfId="2801"/>
    <cellStyle name="20% - Accent2 2 2 3 3 2 3 3 2" xfId="2802"/>
    <cellStyle name="20% - Accent2 2 2 3 3 2 3 4" xfId="2803"/>
    <cellStyle name="20% - Accent2 2 2 3 3 2 4" xfId="2804"/>
    <cellStyle name="20% - Accent2 2 2 3 3 2 4 2" xfId="2805"/>
    <cellStyle name="20% - Accent2 2 2 3 3 2 4 2 2" xfId="2806"/>
    <cellStyle name="20% - Accent2 2 2 3 3 2 4 3" xfId="2807"/>
    <cellStyle name="20% - Accent2 2 2 3 3 2 5" xfId="2808"/>
    <cellStyle name="20% - Accent2 2 2 3 3 2 5 2" xfId="2809"/>
    <cellStyle name="20% - Accent2 2 2 3 3 2 6" xfId="2810"/>
    <cellStyle name="20% - Accent2 2 2 3 3 3" xfId="2811"/>
    <cellStyle name="20% - Accent2 2 2 3 3 3 2" xfId="2812"/>
    <cellStyle name="20% - Accent2 2 2 3 3 3 2 2" xfId="2813"/>
    <cellStyle name="20% - Accent2 2 2 3 3 3 2 2 2" xfId="2814"/>
    <cellStyle name="20% - Accent2 2 2 3 3 3 2 2 2 2" xfId="2815"/>
    <cellStyle name="20% - Accent2 2 2 3 3 3 2 2 3" xfId="2816"/>
    <cellStyle name="20% - Accent2 2 2 3 3 3 2 3" xfId="2817"/>
    <cellStyle name="20% - Accent2 2 2 3 3 3 2 3 2" xfId="2818"/>
    <cellStyle name="20% - Accent2 2 2 3 3 3 2 4" xfId="2819"/>
    <cellStyle name="20% - Accent2 2 2 3 3 3 3" xfId="2820"/>
    <cellStyle name="20% - Accent2 2 2 3 3 3 3 2" xfId="2821"/>
    <cellStyle name="20% - Accent2 2 2 3 3 3 3 2 2" xfId="2822"/>
    <cellStyle name="20% - Accent2 2 2 3 3 3 3 3" xfId="2823"/>
    <cellStyle name="20% - Accent2 2 2 3 3 3 4" xfId="2824"/>
    <cellStyle name="20% - Accent2 2 2 3 3 3 4 2" xfId="2825"/>
    <cellStyle name="20% - Accent2 2 2 3 3 3 5" xfId="2826"/>
    <cellStyle name="20% - Accent2 2 2 3 3 4" xfId="2827"/>
    <cellStyle name="20% - Accent2 2 2 3 3 4 2" xfId="2828"/>
    <cellStyle name="20% - Accent2 2 2 3 3 4 2 2" xfId="2829"/>
    <cellStyle name="20% - Accent2 2 2 3 3 4 2 2 2" xfId="2830"/>
    <cellStyle name="20% - Accent2 2 2 3 3 4 2 3" xfId="2831"/>
    <cellStyle name="20% - Accent2 2 2 3 3 4 3" xfId="2832"/>
    <cellStyle name="20% - Accent2 2 2 3 3 4 3 2" xfId="2833"/>
    <cellStyle name="20% - Accent2 2 2 3 3 4 4" xfId="2834"/>
    <cellStyle name="20% - Accent2 2 2 3 3 5" xfId="2835"/>
    <cellStyle name="20% - Accent2 2 2 3 3 5 2" xfId="2836"/>
    <cellStyle name="20% - Accent2 2 2 3 3 5 2 2" xfId="2837"/>
    <cellStyle name="20% - Accent2 2 2 3 3 5 3" xfId="2838"/>
    <cellStyle name="20% - Accent2 2 2 3 3 6" xfId="2839"/>
    <cellStyle name="20% - Accent2 2 2 3 3 6 2" xfId="2840"/>
    <cellStyle name="20% - Accent2 2 2 3 3 7" xfId="2841"/>
    <cellStyle name="20% - Accent2 2 2 3 4" xfId="2842"/>
    <cellStyle name="20% - Accent2 2 2 3 4 2" xfId="2843"/>
    <cellStyle name="20% - Accent2 2 2 3 4 2 2" xfId="2844"/>
    <cellStyle name="20% - Accent2 2 2 3 4 2 2 2" xfId="2845"/>
    <cellStyle name="20% - Accent2 2 2 3 4 2 2 2 2" xfId="2846"/>
    <cellStyle name="20% - Accent2 2 2 3 4 2 2 2 2 2" xfId="2847"/>
    <cellStyle name="20% - Accent2 2 2 3 4 2 2 2 3" xfId="2848"/>
    <cellStyle name="20% - Accent2 2 2 3 4 2 2 3" xfId="2849"/>
    <cellStyle name="20% - Accent2 2 2 3 4 2 2 3 2" xfId="2850"/>
    <cellStyle name="20% - Accent2 2 2 3 4 2 2 4" xfId="2851"/>
    <cellStyle name="20% - Accent2 2 2 3 4 2 3" xfId="2852"/>
    <cellStyle name="20% - Accent2 2 2 3 4 2 3 2" xfId="2853"/>
    <cellStyle name="20% - Accent2 2 2 3 4 2 3 2 2" xfId="2854"/>
    <cellStyle name="20% - Accent2 2 2 3 4 2 3 3" xfId="2855"/>
    <cellStyle name="20% - Accent2 2 2 3 4 2 4" xfId="2856"/>
    <cellStyle name="20% - Accent2 2 2 3 4 2 4 2" xfId="2857"/>
    <cellStyle name="20% - Accent2 2 2 3 4 2 5" xfId="2858"/>
    <cellStyle name="20% - Accent2 2 2 3 4 3" xfId="2859"/>
    <cellStyle name="20% - Accent2 2 2 3 4 3 2" xfId="2860"/>
    <cellStyle name="20% - Accent2 2 2 3 4 3 2 2" xfId="2861"/>
    <cellStyle name="20% - Accent2 2 2 3 4 3 2 2 2" xfId="2862"/>
    <cellStyle name="20% - Accent2 2 2 3 4 3 2 3" xfId="2863"/>
    <cellStyle name="20% - Accent2 2 2 3 4 3 3" xfId="2864"/>
    <cellStyle name="20% - Accent2 2 2 3 4 3 3 2" xfId="2865"/>
    <cellStyle name="20% - Accent2 2 2 3 4 3 4" xfId="2866"/>
    <cellStyle name="20% - Accent2 2 2 3 4 4" xfId="2867"/>
    <cellStyle name="20% - Accent2 2 2 3 4 4 2" xfId="2868"/>
    <cellStyle name="20% - Accent2 2 2 3 4 4 2 2" xfId="2869"/>
    <cellStyle name="20% - Accent2 2 2 3 4 4 3" xfId="2870"/>
    <cellStyle name="20% - Accent2 2 2 3 4 5" xfId="2871"/>
    <cellStyle name="20% - Accent2 2 2 3 4 5 2" xfId="2872"/>
    <cellStyle name="20% - Accent2 2 2 3 4 6" xfId="2873"/>
    <cellStyle name="20% - Accent2 2 2 3 5" xfId="2874"/>
    <cellStyle name="20% - Accent2 2 2 3 5 2" xfId="2875"/>
    <cellStyle name="20% - Accent2 2 2 3 5 2 2" xfId="2876"/>
    <cellStyle name="20% - Accent2 2 2 3 5 2 2 2" xfId="2877"/>
    <cellStyle name="20% - Accent2 2 2 3 5 2 2 2 2" xfId="2878"/>
    <cellStyle name="20% - Accent2 2 2 3 5 2 2 3" xfId="2879"/>
    <cellStyle name="20% - Accent2 2 2 3 5 2 3" xfId="2880"/>
    <cellStyle name="20% - Accent2 2 2 3 5 2 3 2" xfId="2881"/>
    <cellStyle name="20% - Accent2 2 2 3 5 2 4" xfId="2882"/>
    <cellStyle name="20% - Accent2 2 2 3 5 3" xfId="2883"/>
    <cellStyle name="20% - Accent2 2 2 3 5 3 2" xfId="2884"/>
    <cellStyle name="20% - Accent2 2 2 3 5 3 2 2" xfId="2885"/>
    <cellStyle name="20% - Accent2 2 2 3 5 3 3" xfId="2886"/>
    <cellStyle name="20% - Accent2 2 2 3 5 4" xfId="2887"/>
    <cellStyle name="20% - Accent2 2 2 3 5 4 2" xfId="2888"/>
    <cellStyle name="20% - Accent2 2 2 3 5 5" xfId="2889"/>
    <cellStyle name="20% - Accent2 2 2 3 6" xfId="2890"/>
    <cellStyle name="20% - Accent2 2 2 3 6 2" xfId="2891"/>
    <cellStyle name="20% - Accent2 2 2 3 6 2 2" xfId="2892"/>
    <cellStyle name="20% - Accent2 2 2 3 6 2 2 2" xfId="2893"/>
    <cellStyle name="20% - Accent2 2 2 3 6 2 3" xfId="2894"/>
    <cellStyle name="20% - Accent2 2 2 3 6 3" xfId="2895"/>
    <cellStyle name="20% - Accent2 2 2 3 6 3 2" xfId="2896"/>
    <cellStyle name="20% - Accent2 2 2 3 6 4" xfId="2897"/>
    <cellStyle name="20% - Accent2 2 2 3 7" xfId="2898"/>
    <cellStyle name="20% - Accent2 2 2 3 7 2" xfId="2899"/>
    <cellStyle name="20% - Accent2 2 2 3 7 2 2" xfId="2900"/>
    <cellStyle name="20% - Accent2 2 2 3 7 3" xfId="2901"/>
    <cellStyle name="20% - Accent2 2 2 3 8" xfId="2902"/>
    <cellStyle name="20% - Accent2 2 2 3 8 2" xfId="2903"/>
    <cellStyle name="20% - Accent2 2 2 3 9" xfId="2904"/>
    <cellStyle name="20% - Accent2 2 2 4" xfId="2905"/>
    <cellStyle name="20% - Accent2 2 2 4 2" xfId="2906"/>
    <cellStyle name="20% - Accent2 2 2 4 2 2" xfId="2907"/>
    <cellStyle name="20% - Accent2 2 2 4 2 2 2" xfId="2908"/>
    <cellStyle name="20% - Accent2 2 2 4 2 2 2 2" xfId="2909"/>
    <cellStyle name="20% - Accent2 2 2 4 2 2 2 2 2" xfId="2910"/>
    <cellStyle name="20% - Accent2 2 2 4 2 2 2 2 2 2" xfId="2911"/>
    <cellStyle name="20% - Accent2 2 2 4 2 2 2 2 2 2 2" xfId="2912"/>
    <cellStyle name="20% - Accent2 2 2 4 2 2 2 2 2 3" xfId="2913"/>
    <cellStyle name="20% - Accent2 2 2 4 2 2 2 2 3" xfId="2914"/>
    <cellStyle name="20% - Accent2 2 2 4 2 2 2 2 3 2" xfId="2915"/>
    <cellStyle name="20% - Accent2 2 2 4 2 2 2 2 4" xfId="2916"/>
    <cellStyle name="20% - Accent2 2 2 4 2 2 2 3" xfId="2917"/>
    <cellStyle name="20% - Accent2 2 2 4 2 2 2 3 2" xfId="2918"/>
    <cellStyle name="20% - Accent2 2 2 4 2 2 2 3 2 2" xfId="2919"/>
    <cellStyle name="20% - Accent2 2 2 4 2 2 2 3 3" xfId="2920"/>
    <cellStyle name="20% - Accent2 2 2 4 2 2 2 4" xfId="2921"/>
    <cellStyle name="20% - Accent2 2 2 4 2 2 2 4 2" xfId="2922"/>
    <cellStyle name="20% - Accent2 2 2 4 2 2 2 5" xfId="2923"/>
    <cellStyle name="20% - Accent2 2 2 4 2 2 3" xfId="2924"/>
    <cellStyle name="20% - Accent2 2 2 4 2 2 3 2" xfId="2925"/>
    <cellStyle name="20% - Accent2 2 2 4 2 2 3 2 2" xfId="2926"/>
    <cellStyle name="20% - Accent2 2 2 4 2 2 3 2 2 2" xfId="2927"/>
    <cellStyle name="20% - Accent2 2 2 4 2 2 3 2 3" xfId="2928"/>
    <cellStyle name="20% - Accent2 2 2 4 2 2 3 3" xfId="2929"/>
    <cellStyle name="20% - Accent2 2 2 4 2 2 3 3 2" xfId="2930"/>
    <cellStyle name="20% - Accent2 2 2 4 2 2 3 4" xfId="2931"/>
    <cellStyle name="20% - Accent2 2 2 4 2 2 4" xfId="2932"/>
    <cellStyle name="20% - Accent2 2 2 4 2 2 4 2" xfId="2933"/>
    <cellStyle name="20% - Accent2 2 2 4 2 2 4 2 2" xfId="2934"/>
    <cellStyle name="20% - Accent2 2 2 4 2 2 4 3" xfId="2935"/>
    <cellStyle name="20% - Accent2 2 2 4 2 2 5" xfId="2936"/>
    <cellStyle name="20% - Accent2 2 2 4 2 2 5 2" xfId="2937"/>
    <cellStyle name="20% - Accent2 2 2 4 2 2 6" xfId="2938"/>
    <cellStyle name="20% - Accent2 2 2 4 2 3" xfId="2939"/>
    <cellStyle name="20% - Accent2 2 2 4 2 3 2" xfId="2940"/>
    <cellStyle name="20% - Accent2 2 2 4 2 3 2 2" xfId="2941"/>
    <cellStyle name="20% - Accent2 2 2 4 2 3 2 2 2" xfId="2942"/>
    <cellStyle name="20% - Accent2 2 2 4 2 3 2 2 2 2" xfId="2943"/>
    <cellStyle name="20% - Accent2 2 2 4 2 3 2 2 3" xfId="2944"/>
    <cellStyle name="20% - Accent2 2 2 4 2 3 2 3" xfId="2945"/>
    <cellStyle name="20% - Accent2 2 2 4 2 3 2 3 2" xfId="2946"/>
    <cellStyle name="20% - Accent2 2 2 4 2 3 2 4" xfId="2947"/>
    <cellStyle name="20% - Accent2 2 2 4 2 3 3" xfId="2948"/>
    <cellStyle name="20% - Accent2 2 2 4 2 3 3 2" xfId="2949"/>
    <cellStyle name="20% - Accent2 2 2 4 2 3 3 2 2" xfId="2950"/>
    <cellStyle name="20% - Accent2 2 2 4 2 3 3 3" xfId="2951"/>
    <cellStyle name="20% - Accent2 2 2 4 2 3 4" xfId="2952"/>
    <cellStyle name="20% - Accent2 2 2 4 2 3 4 2" xfId="2953"/>
    <cellStyle name="20% - Accent2 2 2 4 2 3 5" xfId="2954"/>
    <cellStyle name="20% - Accent2 2 2 4 2 4" xfId="2955"/>
    <cellStyle name="20% - Accent2 2 2 4 2 4 2" xfId="2956"/>
    <cellStyle name="20% - Accent2 2 2 4 2 4 2 2" xfId="2957"/>
    <cellStyle name="20% - Accent2 2 2 4 2 4 2 2 2" xfId="2958"/>
    <cellStyle name="20% - Accent2 2 2 4 2 4 2 3" xfId="2959"/>
    <cellStyle name="20% - Accent2 2 2 4 2 4 3" xfId="2960"/>
    <cellStyle name="20% - Accent2 2 2 4 2 4 3 2" xfId="2961"/>
    <cellStyle name="20% - Accent2 2 2 4 2 4 4" xfId="2962"/>
    <cellStyle name="20% - Accent2 2 2 4 2 5" xfId="2963"/>
    <cellStyle name="20% - Accent2 2 2 4 2 5 2" xfId="2964"/>
    <cellStyle name="20% - Accent2 2 2 4 2 5 2 2" xfId="2965"/>
    <cellStyle name="20% - Accent2 2 2 4 2 5 3" xfId="2966"/>
    <cellStyle name="20% - Accent2 2 2 4 2 6" xfId="2967"/>
    <cellStyle name="20% - Accent2 2 2 4 2 6 2" xfId="2968"/>
    <cellStyle name="20% - Accent2 2 2 4 2 7" xfId="2969"/>
    <cellStyle name="20% - Accent2 2 2 4 3" xfId="2970"/>
    <cellStyle name="20% - Accent2 2 2 4 3 2" xfId="2971"/>
    <cellStyle name="20% - Accent2 2 2 4 3 2 2" xfId="2972"/>
    <cellStyle name="20% - Accent2 2 2 4 3 2 2 2" xfId="2973"/>
    <cellStyle name="20% - Accent2 2 2 4 3 2 2 2 2" xfId="2974"/>
    <cellStyle name="20% - Accent2 2 2 4 3 2 2 2 2 2" xfId="2975"/>
    <cellStyle name="20% - Accent2 2 2 4 3 2 2 2 3" xfId="2976"/>
    <cellStyle name="20% - Accent2 2 2 4 3 2 2 3" xfId="2977"/>
    <cellStyle name="20% - Accent2 2 2 4 3 2 2 3 2" xfId="2978"/>
    <cellStyle name="20% - Accent2 2 2 4 3 2 2 4" xfId="2979"/>
    <cellStyle name="20% - Accent2 2 2 4 3 2 3" xfId="2980"/>
    <cellStyle name="20% - Accent2 2 2 4 3 2 3 2" xfId="2981"/>
    <cellStyle name="20% - Accent2 2 2 4 3 2 3 2 2" xfId="2982"/>
    <cellStyle name="20% - Accent2 2 2 4 3 2 3 3" xfId="2983"/>
    <cellStyle name="20% - Accent2 2 2 4 3 2 4" xfId="2984"/>
    <cellStyle name="20% - Accent2 2 2 4 3 2 4 2" xfId="2985"/>
    <cellStyle name="20% - Accent2 2 2 4 3 2 5" xfId="2986"/>
    <cellStyle name="20% - Accent2 2 2 4 3 3" xfId="2987"/>
    <cellStyle name="20% - Accent2 2 2 4 3 3 2" xfId="2988"/>
    <cellStyle name="20% - Accent2 2 2 4 3 3 2 2" xfId="2989"/>
    <cellStyle name="20% - Accent2 2 2 4 3 3 2 2 2" xfId="2990"/>
    <cellStyle name="20% - Accent2 2 2 4 3 3 2 3" xfId="2991"/>
    <cellStyle name="20% - Accent2 2 2 4 3 3 3" xfId="2992"/>
    <cellStyle name="20% - Accent2 2 2 4 3 3 3 2" xfId="2993"/>
    <cellStyle name="20% - Accent2 2 2 4 3 3 4" xfId="2994"/>
    <cellStyle name="20% - Accent2 2 2 4 3 4" xfId="2995"/>
    <cellStyle name="20% - Accent2 2 2 4 3 4 2" xfId="2996"/>
    <cellStyle name="20% - Accent2 2 2 4 3 4 2 2" xfId="2997"/>
    <cellStyle name="20% - Accent2 2 2 4 3 4 3" xfId="2998"/>
    <cellStyle name="20% - Accent2 2 2 4 3 5" xfId="2999"/>
    <cellStyle name="20% - Accent2 2 2 4 3 5 2" xfId="3000"/>
    <cellStyle name="20% - Accent2 2 2 4 3 6" xfId="3001"/>
    <cellStyle name="20% - Accent2 2 2 4 4" xfId="3002"/>
    <cellStyle name="20% - Accent2 2 2 4 4 2" xfId="3003"/>
    <cellStyle name="20% - Accent2 2 2 4 4 2 2" xfId="3004"/>
    <cellStyle name="20% - Accent2 2 2 4 4 2 2 2" xfId="3005"/>
    <cellStyle name="20% - Accent2 2 2 4 4 2 2 2 2" xfId="3006"/>
    <cellStyle name="20% - Accent2 2 2 4 4 2 2 3" xfId="3007"/>
    <cellStyle name="20% - Accent2 2 2 4 4 2 3" xfId="3008"/>
    <cellStyle name="20% - Accent2 2 2 4 4 2 3 2" xfId="3009"/>
    <cellStyle name="20% - Accent2 2 2 4 4 2 4" xfId="3010"/>
    <cellStyle name="20% - Accent2 2 2 4 4 3" xfId="3011"/>
    <cellStyle name="20% - Accent2 2 2 4 4 3 2" xfId="3012"/>
    <cellStyle name="20% - Accent2 2 2 4 4 3 2 2" xfId="3013"/>
    <cellStyle name="20% - Accent2 2 2 4 4 3 3" xfId="3014"/>
    <cellStyle name="20% - Accent2 2 2 4 4 4" xfId="3015"/>
    <cellStyle name="20% - Accent2 2 2 4 4 4 2" xfId="3016"/>
    <cellStyle name="20% - Accent2 2 2 4 4 5" xfId="3017"/>
    <cellStyle name="20% - Accent2 2 2 4 5" xfId="3018"/>
    <cellStyle name="20% - Accent2 2 2 4 5 2" xfId="3019"/>
    <cellStyle name="20% - Accent2 2 2 4 5 2 2" xfId="3020"/>
    <cellStyle name="20% - Accent2 2 2 4 5 2 2 2" xfId="3021"/>
    <cellStyle name="20% - Accent2 2 2 4 5 2 3" xfId="3022"/>
    <cellStyle name="20% - Accent2 2 2 4 5 3" xfId="3023"/>
    <cellStyle name="20% - Accent2 2 2 4 5 3 2" xfId="3024"/>
    <cellStyle name="20% - Accent2 2 2 4 5 4" xfId="3025"/>
    <cellStyle name="20% - Accent2 2 2 4 6" xfId="3026"/>
    <cellStyle name="20% - Accent2 2 2 4 6 2" xfId="3027"/>
    <cellStyle name="20% - Accent2 2 2 4 6 2 2" xfId="3028"/>
    <cellStyle name="20% - Accent2 2 2 4 6 3" xfId="3029"/>
    <cellStyle name="20% - Accent2 2 2 4 7" xfId="3030"/>
    <cellStyle name="20% - Accent2 2 2 4 7 2" xfId="3031"/>
    <cellStyle name="20% - Accent2 2 2 4 8" xfId="3032"/>
    <cellStyle name="20% - Accent2 2 2 5" xfId="3033"/>
    <cellStyle name="20% - Accent2 2 2 5 2" xfId="3034"/>
    <cellStyle name="20% - Accent2 2 2 5 2 2" xfId="3035"/>
    <cellStyle name="20% - Accent2 2 2 5 2 2 2" xfId="3036"/>
    <cellStyle name="20% - Accent2 2 2 5 2 2 2 2" xfId="3037"/>
    <cellStyle name="20% - Accent2 2 2 5 2 2 2 2 2" xfId="3038"/>
    <cellStyle name="20% - Accent2 2 2 5 2 2 2 2 2 2" xfId="3039"/>
    <cellStyle name="20% - Accent2 2 2 5 2 2 2 2 3" xfId="3040"/>
    <cellStyle name="20% - Accent2 2 2 5 2 2 2 3" xfId="3041"/>
    <cellStyle name="20% - Accent2 2 2 5 2 2 2 3 2" xfId="3042"/>
    <cellStyle name="20% - Accent2 2 2 5 2 2 2 4" xfId="3043"/>
    <cellStyle name="20% - Accent2 2 2 5 2 2 3" xfId="3044"/>
    <cellStyle name="20% - Accent2 2 2 5 2 2 3 2" xfId="3045"/>
    <cellStyle name="20% - Accent2 2 2 5 2 2 3 2 2" xfId="3046"/>
    <cellStyle name="20% - Accent2 2 2 5 2 2 3 3" xfId="3047"/>
    <cellStyle name="20% - Accent2 2 2 5 2 2 4" xfId="3048"/>
    <cellStyle name="20% - Accent2 2 2 5 2 2 4 2" xfId="3049"/>
    <cellStyle name="20% - Accent2 2 2 5 2 2 5" xfId="3050"/>
    <cellStyle name="20% - Accent2 2 2 5 2 3" xfId="3051"/>
    <cellStyle name="20% - Accent2 2 2 5 2 3 2" xfId="3052"/>
    <cellStyle name="20% - Accent2 2 2 5 2 3 2 2" xfId="3053"/>
    <cellStyle name="20% - Accent2 2 2 5 2 3 2 2 2" xfId="3054"/>
    <cellStyle name="20% - Accent2 2 2 5 2 3 2 3" xfId="3055"/>
    <cellStyle name="20% - Accent2 2 2 5 2 3 3" xfId="3056"/>
    <cellStyle name="20% - Accent2 2 2 5 2 3 3 2" xfId="3057"/>
    <cellStyle name="20% - Accent2 2 2 5 2 3 4" xfId="3058"/>
    <cellStyle name="20% - Accent2 2 2 5 2 4" xfId="3059"/>
    <cellStyle name="20% - Accent2 2 2 5 2 4 2" xfId="3060"/>
    <cellStyle name="20% - Accent2 2 2 5 2 4 2 2" xfId="3061"/>
    <cellStyle name="20% - Accent2 2 2 5 2 4 3" xfId="3062"/>
    <cellStyle name="20% - Accent2 2 2 5 2 5" xfId="3063"/>
    <cellStyle name="20% - Accent2 2 2 5 2 5 2" xfId="3064"/>
    <cellStyle name="20% - Accent2 2 2 5 2 6" xfId="3065"/>
    <cellStyle name="20% - Accent2 2 2 5 3" xfId="3066"/>
    <cellStyle name="20% - Accent2 2 2 5 3 2" xfId="3067"/>
    <cellStyle name="20% - Accent2 2 2 5 3 2 2" xfId="3068"/>
    <cellStyle name="20% - Accent2 2 2 5 3 2 2 2" xfId="3069"/>
    <cellStyle name="20% - Accent2 2 2 5 3 2 2 2 2" xfId="3070"/>
    <cellStyle name="20% - Accent2 2 2 5 3 2 2 3" xfId="3071"/>
    <cellStyle name="20% - Accent2 2 2 5 3 2 3" xfId="3072"/>
    <cellStyle name="20% - Accent2 2 2 5 3 2 3 2" xfId="3073"/>
    <cellStyle name="20% - Accent2 2 2 5 3 2 4" xfId="3074"/>
    <cellStyle name="20% - Accent2 2 2 5 3 3" xfId="3075"/>
    <cellStyle name="20% - Accent2 2 2 5 3 3 2" xfId="3076"/>
    <cellStyle name="20% - Accent2 2 2 5 3 3 2 2" xfId="3077"/>
    <cellStyle name="20% - Accent2 2 2 5 3 3 3" xfId="3078"/>
    <cellStyle name="20% - Accent2 2 2 5 3 4" xfId="3079"/>
    <cellStyle name="20% - Accent2 2 2 5 3 4 2" xfId="3080"/>
    <cellStyle name="20% - Accent2 2 2 5 3 5" xfId="3081"/>
    <cellStyle name="20% - Accent2 2 2 5 4" xfId="3082"/>
    <cellStyle name="20% - Accent2 2 2 5 4 2" xfId="3083"/>
    <cellStyle name="20% - Accent2 2 2 5 4 2 2" xfId="3084"/>
    <cellStyle name="20% - Accent2 2 2 5 4 2 2 2" xfId="3085"/>
    <cellStyle name="20% - Accent2 2 2 5 4 2 3" xfId="3086"/>
    <cellStyle name="20% - Accent2 2 2 5 4 3" xfId="3087"/>
    <cellStyle name="20% - Accent2 2 2 5 4 3 2" xfId="3088"/>
    <cellStyle name="20% - Accent2 2 2 5 4 4" xfId="3089"/>
    <cellStyle name="20% - Accent2 2 2 5 5" xfId="3090"/>
    <cellStyle name="20% - Accent2 2 2 5 5 2" xfId="3091"/>
    <cellStyle name="20% - Accent2 2 2 5 5 2 2" xfId="3092"/>
    <cellStyle name="20% - Accent2 2 2 5 5 3" xfId="3093"/>
    <cellStyle name="20% - Accent2 2 2 5 6" xfId="3094"/>
    <cellStyle name="20% - Accent2 2 2 5 6 2" xfId="3095"/>
    <cellStyle name="20% - Accent2 2 2 5 7" xfId="3096"/>
    <cellStyle name="20% - Accent2 2 2 6" xfId="3097"/>
    <cellStyle name="20% - Accent2 2 2 6 2" xfId="3098"/>
    <cellStyle name="20% - Accent2 2 2 6 2 2" xfId="3099"/>
    <cellStyle name="20% - Accent2 2 2 6 2 2 2" xfId="3100"/>
    <cellStyle name="20% - Accent2 2 2 6 2 2 2 2" xfId="3101"/>
    <cellStyle name="20% - Accent2 2 2 6 2 2 2 2 2" xfId="3102"/>
    <cellStyle name="20% - Accent2 2 2 6 2 2 2 3" xfId="3103"/>
    <cellStyle name="20% - Accent2 2 2 6 2 2 3" xfId="3104"/>
    <cellStyle name="20% - Accent2 2 2 6 2 2 3 2" xfId="3105"/>
    <cellStyle name="20% - Accent2 2 2 6 2 2 4" xfId="3106"/>
    <cellStyle name="20% - Accent2 2 2 6 2 3" xfId="3107"/>
    <cellStyle name="20% - Accent2 2 2 6 2 3 2" xfId="3108"/>
    <cellStyle name="20% - Accent2 2 2 6 2 3 2 2" xfId="3109"/>
    <cellStyle name="20% - Accent2 2 2 6 2 3 3" xfId="3110"/>
    <cellStyle name="20% - Accent2 2 2 6 2 4" xfId="3111"/>
    <cellStyle name="20% - Accent2 2 2 6 2 4 2" xfId="3112"/>
    <cellStyle name="20% - Accent2 2 2 6 2 5" xfId="3113"/>
    <cellStyle name="20% - Accent2 2 2 6 3" xfId="3114"/>
    <cellStyle name="20% - Accent2 2 2 6 3 2" xfId="3115"/>
    <cellStyle name="20% - Accent2 2 2 6 3 2 2" xfId="3116"/>
    <cellStyle name="20% - Accent2 2 2 6 3 2 2 2" xfId="3117"/>
    <cellStyle name="20% - Accent2 2 2 6 3 2 3" xfId="3118"/>
    <cellStyle name="20% - Accent2 2 2 6 3 3" xfId="3119"/>
    <cellStyle name="20% - Accent2 2 2 6 3 3 2" xfId="3120"/>
    <cellStyle name="20% - Accent2 2 2 6 3 4" xfId="3121"/>
    <cellStyle name="20% - Accent2 2 2 6 4" xfId="3122"/>
    <cellStyle name="20% - Accent2 2 2 6 4 2" xfId="3123"/>
    <cellStyle name="20% - Accent2 2 2 6 4 2 2" xfId="3124"/>
    <cellStyle name="20% - Accent2 2 2 6 4 3" xfId="3125"/>
    <cellStyle name="20% - Accent2 2 2 6 5" xfId="3126"/>
    <cellStyle name="20% - Accent2 2 2 6 5 2" xfId="3127"/>
    <cellStyle name="20% - Accent2 2 2 6 6" xfId="3128"/>
    <cellStyle name="20% - Accent2 2 2 7" xfId="3129"/>
    <cellStyle name="20% - Accent2 2 2 7 2" xfId="3130"/>
    <cellStyle name="20% - Accent2 2 2 7 2 2" xfId="3131"/>
    <cellStyle name="20% - Accent2 2 2 7 2 2 2" xfId="3132"/>
    <cellStyle name="20% - Accent2 2 2 7 2 2 2 2" xfId="3133"/>
    <cellStyle name="20% - Accent2 2 2 7 2 2 3" xfId="3134"/>
    <cellStyle name="20% - Accent2 2 2 7 2 3" xfId="3135"/>
    <cellStyle name="20% - Accent2 2 2 7 2 3 2" xfId="3136"/>
    <cellStyle name="20% - Accent2 2 2 7 2 4" xfId="3137"/>
    <cellStyle name="20% - Accent2 2 2 7 3" xfId="3138"/>
    <cellStyle name="20% - Accent2 2 2 7 3 2" xfId="3139"/>
    <cellStyle name="20% - Accent2 2 2 7 3 2 2" xfId="3140"/>
    <cellStyle name="20% - Accent2 2 2 7 3 3" xfId="3141"/>
    <cellStyle name="20% - Accent2 2 2 7 4" xfId="3142"/>
    <cellStyle name="20% - Accent2 2 2 7 4 2" xfId="3143"/>
    <cellStyle name="20% - Accent2 2 2 7 5" xfId="3144"/>
    <cellStyle name="20% - Accent2 2 2 8" xfId="3145"/>
    <cellStyle name="20% - Accent2 2 2 8 2" xfId="3146"/>
    <cellStyle name="20% - Accent2 2 2 8 2 2" xfId="3147"/>
    <cellStyle name="20% - Accent2 2 2 8 2 2 2" xfId="3148"/>
    <cellStyle name="20% - Accent2 2 2 8 2 3" xfId="3149"/>
    <cellStyle name="20% - Accent2 2 2 8 3" xfId="3150"/>
    <cellStyle name="20% - Accent2 2 2 8 3 2" xfId="3151"/>
    <cellStyle name="20% - Accent2 2 2 8 4" xfId="3152"/>
    <cellStyle name="20% - Accent2 2 2 9" xfId="3153"/>
    <cellStyle name="20% - Accent2 2 2 9 2" xfId="3154"/>
    <cellStyle name="20% - Accent2 2 2 9 2 2" xfId="3155"/>
    <cellStyle name="20% - Accent2 2 2 9 3" xfId="3156"/>
    <cellStyle name="20% - Accent2 2 3" xfId="3157"/>
    <cellStyle name="20% - Accent2 2 3 10" xfId="3158"/>
    <cellStyle name="20% - Accent2 2 3 2" xfId="3159"/>
    <cellStyle name="20% - Accent2 2 3 2 2" xfId="3160"/>
    <cellStyle name="20% - Accent2 2 3 2 2 2" xfId="3161"/>
    <cellStyle name="20% - Accent2 2 3 2 2 2 2" xfId="3162"/>
    <cellStyle name="20% - Accent2 2 3 2 2 2 2 2" xfId="3163"/>
    <cellStyle name="20% - Accent2 2 3 2 2 2 2 2 2" xfId="3164"/>
    <cellStyle name="20% - Accent2 2 3 2 2 2 2 2 2 2" xfId="3165"/>
    <cellStyle name="20% - Accent2 2 3 2 2 2 2 2 2 2 2" xfId="3166"/>
    <cellStyle name="20% - Accent2 2 3 2 2 2 2 2 2 2 2 2" xfId="3167"/>
    <cellStyle name="20% - Accent2 2 3 2 2 2 2 2 2 2 3" xfId="3168"/>
    <cellStyle name="20% - Accent2 2 3 2 2 2 2 2 2 3" xfId="3169"/>
    <cellStyle name="20% - Accent2 2 3 2 2 2 2 2 2 3 2" xfId="3170"/>
    <cellStyle name="20% - Accent2 2 3 2 2 2 2 2 2 4" xfId="3171"/>
    <cellStyle name="20% - Accent2 2 3 2 2 2 2 2 3" xfId="3172"/>
    <cellStyle name="20% - Accent2 2 3 2 2 2 2 2 3 2" xfId="3173"/>
    <cellStyle name="20% - Accent2 2 3 2 2 2 2 2 3 2 2" xfId="3174"/>
    <cellStyle name="20% - Accent2 2 3 2 2 2 2 2 3 3" xfId="3175"/>
    <cellStyle name="20% - Accent2 2 3 2 2 2 2 2 4" xfId="3176"/>
    <cellStyle name="20% - Accent2 2 3 2 2 2 2 2 4 2" xfId="3177"/>
    <cellStyle name="20% - Accent2 2 3 2 2 2 2 2 5" xfId="3178"/>
    <cellStyle name="20% - Accent2 2 3 2 2 2 2 3" xfId="3179"/>
    <cellStyle name="20% - Accent2 2 3 2 2 2 2 3 2" xfId="3180"/>
    <cellStyle name="20% - Accent2 2 3 2 2 2 2 3 2 2" xfId="3181"/>
    <cellStyle name="20% - Accent2 2 3 2 2 2 2 3 2 2 2" xfId="3182"/>
    <cellStyle name="20% - Accent2 2 3 2 2 2 2 3 2 3" xfId="3183"/>
    <cellStyle name="20% - Accent2 2 3 2 2 2 2 3 3" xfId="3184"/>
    <cellStyle name="20% - Accent2 2 3 2 2 2 2 3 3 2" xfId="3185"/>
    <cellStyle name="20% - Accent2 2 3 2 2 2 2 3 4" xfId="3186"/>
    <cellStyle name="20% - Accent2 2 3 2 2 2 2 4" xfId="3187"/>
    <cellStyle name="20% - Accent2 2 3 2 2 2 2 4 2" xfId="3188"/>
    <cellStyle name="20% - Accent2 2 3 2 2 2 2 4 2 2" xfId="3189"/>
    <cellStyle name="20% - Accent2 2 3 2 2 2 2 4 3" xfId="3190"/>
    <cellStyle name="20% - Accent2 2 3 2 2 2 2 5" xfId="3191"/>
    <cellStyle name="20% - Accent2 2 3 2 2 2 2 5 2" xfId="3192"/>
    <cellStyle name="20% - Accent2 2 3 2 2 2 2 6" xfId="3193"/>
    <cellStyle name="20% - Accent2 2 3 2 2 2 3" xfId="3194"/>
    <cellStyle name="20% - Accent2 2 3 2 2 2 3 2" xfId="3195"/>
    <cellStyle name="20% - Accent2 2 3 2 2 2 3 2 2" xfId="3196"/>
    <cellStyle name="20% - Accent2 2 3 2 2 2 3 2 2 2" xfId="3197"/>
    <cellStyle name="20% - Accent2 2 3 2 2 2 3 2 2 2 2" xfId="3198"/>
    <cellStyle name="20% - Accent2 2 3 2 2 2 3 2 2 3" xfId="3199"/>
    <cellStyle name="20% - Accent2 2 3 2 2 2 3 2 3" xfId="3200"/>
    <cellStyle name="20% - Accent2 2 3 2 2 2 3 2 3 2" xfId="3201"/>
    <cellStyle name="20% - Accent2 2 3 2 2 2 3 2 4" xfId="3202"/>
    <cellStyle name="20% - Accent2 2 3 2 2 2 3 3" xfId="3203"/>
    <cellStyle name="20% - Accent2 2 3 2 2 2 3 3 2" xfId="3204"/>
    <cellStyle name="20% - Accent2 2 3 2 2 2 3 3 2 2" xfId="3205"/>
    <cellStyle name="20% - Accent2 2 3 2 2 2 3 3 3" xfId="3206"/>
    <cellStyle name="20% - Accent2 2 3 2 2 2 3 4" xfId="3207"/>
    <cellStyle name="20% - Accent2 2 3 2 2 2 3 4 2" xfId="3208"/>
    <cellStyle name="20% - Accent2 2 3 2 2 2 3 5" xfId="3209"/>
    <cellStyle name="20% - Accent2 2 3 2 2 2 4" xfId="3210"/>
    <cellStyle name="20% - Accent2 2 3 2 2 2 4 2" xfId="3211"/>
    <cellStyle name="20% - Accent2 2 3 2 2 2 4 2 2" xfId="3212"/>
    <cellStyle name="20% - Accent2 2 3 2 2 2 4 2 2 2" xfId="3213"/>
    <cellStyle name="20% - Accent2 2 3 2 2 2 4 2 3" xfId="3214"/>
    <cellStyle name="20% - Accent2 2 3 2 2 2 4 3" xfId="3215"/>
    <cellStyle name="20% - Accent2 2 3 2 2 2 4 3 2" xfId="3216"/>
    <cellStyle name="20% - Accent2 2 3 2 2 2 4 4" xfId="3217"/>
    <cellStyle name="20% - Accent2 2 3 2 2 2 5" xfId="3218"/>
    <cellStyle name="20% - Accent2 2 3 2 2 2 5 2" xfId="3219"/>
    <cellStyle name="20% - Accent2 2 3 2 2 2 5 2 2" xfId="3220"/>
    <cellStyle name="20% - Accent2 2 3 2 2 2 5 3" xfId="3221"/>
    <cellStyle name="20% - Accent2 2 3 2 2 2 6" xfId="3222"/>
    <cellStyle name="20% - Accent2 2 3 2 2 2 6 2" xfId="3223"/>
    <cellStyle name="20% - Accent2 2 3 2 2 2 7" xfId="3224"/>
    <cellStyle name="20% - Accent2 2 3 2 2 3" xfId="3225"/>
    <cellStyle name="20% - Accent2 2 3 2 2 3 2" xfId="3226"/>
    <cellStyle name="20% - Accent2 2 3 2 2 3 2 2" xfId="3227"/>
    <cellStyle name="20% - Accent2 2 3 2 2 3 2 2 2" xfId="3228"/>
    <cellStyle name="20% - Accent2 2 3 2 2 3 2 2 2 2" xfId="3229"/>
    <cellStyle name="20% - Accent2 2 3 2 2 3 2 2 2 2 2" xfId="3230"/>
    <cellStyle name="20% - Accent2 2 3 2 2 3 2 2 2 3" xfId="3231"/>
    <cellStyle name="20% - Accent2 2 3 2 2 3 2 2 3" xfId="3232"/>
    <cellStyle name="20% - Accent2 2 3 2 2 3 2 2 3 2" xfId="3233"/>
    <cellStyle name="20% - Accent2 2 3 2 2 3 2 2 4" xfId="3234"/>
    <cellStyle name="20% - Accent2 2 3 2 2 3 2 3" xfId="3235"/>
    <cellStyle name="20% - Accent2 2 3 2 2 3 2 3 2" xfId="3236"/>
    <cellStyle name="20% - Accent2 2 3 2 2 3 2 3 2 2" xfId="3237"/>
    <cellStyle name="20% - Accent2 2 3 2 2 3 2 3 3" xfId="3238"/>
    <cellStyle name="20% - Accent2 2 3 2 2 3 2 4" xfId="3239"/>
    <cellStyle name="20% - Accent2 2 3 2 2 3 2 4 2" xfId="3240"/>
    <cellStyle name="20% - Accent2 2 3 2 2 3 2 5" xfId="3241"/>
    <cellStyle name="20% - Accent2 2 3 2 2 3 3" xfId="3242"/>
    <cellStyle name="20% - Accent2 2 3 2 2 3 3 2" xfId="3243"/>
    <cellStyle name="20% - Accent2 2 3 2 2 3 3 2 2" xfId="3244"/>
    <cellStyle name="20% - Accent2 2 3 2 2 3 3 2 2 2" xfId="3245"/>
    <cellStyle name="20% - Accent2 2 3 2 2 3 3 2 3" xfId="3246"/>
    <cellStyle name="20% - Accent2 2 3 2 2 3 3 3" xfId="3247"/>
    <cellStyle name="20% - Accent2 2 3 2 2 3 3 3 2" xfId="3248"/>
    <cellStyle name="20% - Accent2 2 3 2 2 3 3 4" xfId="3249"/>
    <cellStyle name="20% - Accent2 2 3 2 2 3 4" xfId="3250"/>
    <cellStyle name="20% - Accent2 2 3 2 2 3 4 2" xfId="3251"/>
    <cellStyle name="20% - Accent2 2 3 2 2 3 4 2 2" xfId="3252"/>
    <cellStyle name="20% - Accent2 2 3 2 2 3 4 3" xfId="3253"/>
    <cellStyle name="20% - Accent2 2 3 2 2 3 5" xfId="3254"/>
    <cellStyle name="20% - Accent2 2 3 2 2 3 5 2" xfId="3255"/>
    <cellStyle name="20% - Accent2 2 3 2 2 3 6" xfId="3256"/>
    <cellStyle name="20% - Accent2 2 3 2 2 4" xfId="3257"/>
    <cellStyle name="20% - Accent2 2 3 2 2 4 2" xfId="3258"/>
    <cellStyle name="20% - Accent2 2 3 2 2 4 2 2" xfId="3259"/>
    <cellStyle name="20% - Accent2 2 3 2 2 4 2 2 2" xfId="3260"/>
    <cellStyle name="20% - Accent2 2 3 2 2 4 2 2 2 2" xfId="3261"/>
    <cellStyle name="20% - Accent2 2 3 2 2 4 2 2 3" xfId="3262"/>
    <cellStyle name="20% - Accent2 2 3 2 2 4 2 3" xfId="3263"/>
    <cellStyle name="20% - Accent2 2 3 2 2 4 2 3 2" xfId="3264"/>
    <cellStyle name="20% - Accent2 2 3 2 2 4 2 4" xfId="3265"/>
    <cellStyle name="20% - Accent2 2 3 2 2 4 3" xfId="3266"/>
    <cellStyle name="20% - Accent2 2 3 2 2 4 3 2" xfId="3267"/>
    <cellStyle name="20% - Accent2 2 3 2 2 4 3 2 2" xfId="3268"/>
    <cellStyle name="20% - Accent2 2 3 2 2 4 3 3" xfId="3269"/>
    <cellStyle name="20% - Accent2 2 3 2 2 4 4" xfId="3270"/>
    <cellStyle name="20% - Accent2 2 3 2 2 4 4 2" xfId="3271"/>
    <cellStyle name="20% - Accent2 2 3 2 2 4 5" xfId="3272"/>
    <cellStyle name="20% - Accent2 2 3 2 2 5" xfId="3273"/>
    <cellStyle name="20% - Accent2 2 3 2 2 5 2" xfId="3274"/>
    <cellStyle name="20% - Accent2 2 3 2 2 5 2 2" xfId="3275"/>
    <cellStyle name="20% - Accent2 2 3 2 2 5 2 2 2" xfId="3276"/>
    <cellStyle name="20% - Accent2 2 3 2 2 5 2 3" xfId="3277"/>
    <cellStyle name="20% - Accent2 2 3 2 2 5 3" xfId="3278"/>
    <cellStyle name="20% - Accent2 2 3 2 2 5 3 2" xfId="3279"/>
    <cellStyle name="20% - Accent2 2 3 2 2 5 4" xfId="3280"/>
    <cellStyle name="20% - Accent2 2 3 2 2 6" xfId="3281"/>
    <cellStyle name="20% - Accent2 2 3 2 2 6 2" xfId="3282"/>
    <cellStyle name="20% - Accent2 2 3 2 2 6 2 2" xfId="3283"/>
    <cellStyle name="20% - Accent2 2 3 2 2 6 3" xfId="3284"/>
    <cellStyle name="20% - Accent2 2 3 2 2 7" xfId="3285"/>
    <cellStyle name="20% - Accent2 2 3 2 2 7 2" xfId="3286"/>
    <cellStyle name="20% - Accent2 2 3 2 2 8" xfId="3287"/>
    <cellStyle name="20% - Accent2 2 3 2 3" xfId="3288"/>
    <cellStyle name="20% - Accent2 2 3 2 3 2" xfId="3289"/>
    <cellStyle name="20% - Accent2 2 3 2 3 2 2" xfId="3290"/>
    <cellStyle name="20% - Accent2 2 3 2 3 2 2 2" xfId="3291"/>
    <cellStyle name="20% - Accent2 2 3 2 3 2 2 2 2" xfId="3292"/>
    <cellStyle name="20% - Accent2 2 3 2 3 2 2 2 2 2" xfId="3293"/>
    <cellStyle name="20% - Accent2 2 3 2 3 2 2 2 2 2 2" xfId="3294"/>
    <cellStyle name="20% - Accent2 2 3 2 3 2 2 2 2 3" xfId="3295"/>
    <cellStyle name="20% - Accent2 2 3 2 3 2 2 2 3" xfId="3296"/>
    <cellStyle name="20% - Accent2 2 3 2 3 2 2 2 3 2" xfId="3297"/>
    <cellStyle name="20% - Accent2 2 3 2 3 2 2 2 4" xfId="3298"/>
    <cellStyle name="20% - Accent2 2 3 2 3 2 2 3" xfId="3299"/>
    <cellStyle name="20% - Accent2 2 3 2 3 2 2 3 2" xfId="3300"/>
    <cellStyle name="20% - Accent2 2 3 2 3 2 2 3 2 2" xfId="3301"/>
    <cellStyle name="20% - Accent2 2 3 2 3 2 2 3 3" xfId="3302"/>
    <cellStyle name="20% - Accent2 2 3 2 3 2 2 4" xfId="3303"/>
    <cellStyle name="20% - Accent2 2 3 2 3 2 2 4 2" xfId="3304"/>
    <cellStyle name="20% - Accent2 2 3 2 3 2 2 5" xfId="3305"/>
    <cellStyle name="20% - Accent2 2 3 2 3 2 3" xfId="3306"/>
    <cellStyle name="20% - Accent2 2 3 2 3 2 3 2" xfId="3307"/>
    <cellStyle name="20% - Accent2 2 3 2 3 2 3 2 2" xfId="3308"/>
    <cellStyle name="20% - Accent2 2 3 2 3 2 3 2 2 2" xfId="3309"/>
    <cellStyle name="20% - Accent2 2 3 2 3 2 3 2 3" xfId="3310"/>
    <cellStyle name="20% - Accent2 2 3 2 3 2 3 3" xfId="3311"/>
    <cellStyle name="20% - Accent2 2 3 2 3 2 3 3 2" xfId="3312"/>
    <cellStyle name="20% - Accent2 2 3 2 3 2 3 4" xfId="3313"/>
    <cellStyle name="20% - Accent2 2 3 2 3 2 4" xfId="3314"/>
    <cellStyle name="20% - Accent2 2 3 2 3 2 4 2" xfId="3315"/>
    <cellStyle name="20% - Accent2 2 3 2 3 2 4 2 2" xfId="3316"/>
    <cellStyle name="20% - Accent2 2 3 2 3 2 4 3" xfId="3317"/>
    <cellStyle name="20% - Accent2 2 3 2 3 2 5" xfId="3318"/>
    <cellStyle name="20% - Accent2 2 3 2 3 2 5 2" xfId="3319"/>
    <cellStyle name="20% - Accent2 2 3 2 3 2 6" xfId="3320"/>
    <cellStyle name="20% - Accent2 2 3 2 3 3" xfId="3321"/>
    <cellStyle name="20% - Accent2 2 3 2 3 3 2" xfId="3322"/>
    <cellStyle name="20% - Accent2 2 3 2 3 3 2 2" xfId="3323"/>
    <cellStyle name="20% - Accent2 2 3 2 3 3 2 2 2" xfId="3324"/>
    <cellStyle name="20% - Accent2 2 3 2 3 3 2 2 2 2" xfId="3325"/>
    <cellStyle name="20% - Accent2 2 3 2 3 3 2 2 3" xfId="3326"/>
    <cellStyle name="20% - Accent2 2 3 2 3 3 2 3" xfId="3327"/>
    <cellStyle name="20% - Accent2 2 3 2 3 3 2 3 2" xfId="3328"/>
    <cellStyle name="20% - Accent2 2 3 2 3 3 2 4" xfId="3329"/>
    <cellStyle name="20% - Accent2 2 3 2 3 3 3" xfId="3330"/>
    <cellStyle name="20% - Accent2 2 3 2 3 3 3 2" xfId="3331"/>
    <cellStyle name="20% - Accent2 2 3 2 3 3 3 2 2" xfId="3332"/>
    <cellStyle name="20% - Accent2 2 3 2 3 3 3 3" xfId="3333"/>
    <cellStyle name="20% - Accent2 2 3 2 3 3 4" xfId="3334"/>
    <cellStyle name="20% - Accent2 2 3 2 3 3 4 2" xfId="3335"/>
    <cellStyle name="20% - Accent2 2 3 2 3 3 5" xfId="3336"/>
    <cellStyle name="20% - Accent2 2 3 2 3 4" xfId="3337"/>
    <cellStyle name="20% - Accent2 2 3 2 3 4 2" xfId="3338"/>
    <cellStyle name="20% - Accent2 2 3 2 3 4 2 2" xfId="3339"/>
    <cellStyle name="20% - Accent2 2 3 2 3 4 2 2 2" xfId="3340"/>
    <cellStyle name="20% - Accent2 2 3 2 3 4 2 3" xfId="3341"/>
    <cellStyle name="20% - Accent2 2 3 2 3 4 3" xfId="3342"/>
    <cellStyle name="20% - Accent2 2 3 2 3 4 3 2" xfId="3343"/>
    <cellStyle name="20% - Accent2 2 3 2 3 4 4" xfId="3344"/>
    <cellStyle name="20% - Accent2 2 3 2 3 5" xfId="3345"/>
    <cellStyle name="20% - Accent2 2 3 2 3 5 2" xfId="3346"/>
    <cellStyle name="20% - Accent2 2 3 2 3 5 2 2" xfId="3347"/>
    <cellStyle name="20% - Accent2 2 3 2 3 5 3" xfId="3348"/>
    <cellStyle name="20% - Accent2 2 3 2 3 6" xfId="3349"/>
    <cellStyle name="20% - Accent2 2 3 2 3 6 2" xfId="3350"/>
    <cellStyle name="20% - Accent2 2 3 2 3 7" xfId="3351"/>
    <cellStyle name="20% - Accent2 2 3 2 4" xfId="3352"/>
    <cellStyle name="20% - Accent2 2 3 2 4 2" xfId="3353"/>
    <cellStyle name="20% - Accent2 2 3 2 4 2 2" xfId="3354"/>
    <cellStyle name="20% - Accent2 2 3 2 4 2 2 2" xfId="3355"/>
    <cellStyle name="20% - Accent2 2 3 2 4 2 2 2 2" xfId="3356"/>
    <cellStyle name="20% - Accent2 2 3 2 4 2 2 2 2 2" xfId="3357"/>
    <cellStyle name="20% - Accent2 2 3 2 4 2 2 2 3" xfId="3358"/>
    <cellStyle name="20% - Accent2 2 3 2 4 2 2 3" xfId="3359"/>
    <cellStyle name="20% - Accent2 2 3 2 4 2 2 3 2" xfId="3360"/>
    <cellStyle name="20% - Accent2 2 3 2 4 2 2 4" xfId="3361"/>
    <cellStyle name="20% - Accent2 2 3 2 4 2 3" xfId="3362"/>
    <cellStyle name="20% - Accent2 2 3 2 4 2 3 2" xfId="3363"/>
    <cellStyle name="20% - Accent2 2 3 2 4 2 3 2 2" xfId="3364"/>
    <cellStyle name="20% - Accent2 2 3 2 4 2 3 3" xfId="3365"/>
    <cellStyle name="20% - Accent2 2 3 2 4 2 4" xfId="3366"/>
    <cellStyle name="20% - Accent2 2 3 2 4 2 4 2" xfId="3367"/>
    <cellStyle name="20% - Accent2 2 3 2 4 2 5" xfId="3368"/>
    <cellStyle name="20% - Accent2 2 3 2 4 3" xfId="3369"/>
    <cellStyle name="20% - Accent2 2 3 2 4 3 2" xfId="3370"/>
    <cellStyle name="20% - Accent2 2 3 2 4 3 2 2" xfId="3371"/>
    <cellStyle name="20% - Accent2 2 3 2 4 3 2 2 2" xfId="3372"/>
    <cellStyle name="20% - Accent2 2 3 2 4 3 2 3" xfId="3373"/>
    <cellStyle name="20% - Accent2 2 3 2 4 3 3" xfId="3374"/>
    <cellStyle name="20% - Accent2 2 3 2 4 3 3 2" xfId="3375"/>
    <cellStyle name="20% - Accent2 2 3 2 4 3 4" xfId="3376"/>
    <cellStyle name="20% - Accent2 2 3 2 4 4" xfId="3377"/>
    <cellStyle name="20% - Accent2 2 3 2 4 4 2" xfId="3378"/>
    <cellStyle name="20% - Accent2 2 3 2 4 4 2 2" xfId="3379"/>
    <cellStyle name="20% - Accent2 2 3 2 4 4 3" xfId="3380"/>
    <cellStyle name="20% - Accent2 2 3 2 4 5" xfId="3381"/>
    <cellStyle name="20% - Accent2 2 3 2 4 5 2" xfId="3382"/>
    <cellStyle name="20% - Accent2 2 3 2 4 6" xfId="3383"/>
    <cellStyle name="20% - Accent2 2 3 2 5" xfId="3384"/>
    <cellStyle name="20% - Accent2 2 3 2 5 2" xfId="3385"/>
    <cellStyle name="20% - Accent2 2 3 2 5 2 2" xfId="3386"/>
    <cellStyle name="20% - Accent2 2 3 2 5 2 2 2" xfId="3387"/>
    <cellStyle name="20% - Accent2 2 3 2 5 2 2 2 2" xfId="3388"/>
    <cellStyle name="20% - Accent2 2 3 2 5 2 2 3" xfId="3389"/>
    <cellStyle name="20% - Accent2 2 3 2 5 2 3" xfId="3390"/>
    <cellStyle name="20% - Accent2 2 3 2 5 2 3 2" xfId="3391"/>
    <cellStyle name="20% - Accent2 2 3 2 5 2 4" xfId="3392"/>
    <cellStyle name="20% - Accent2 2 3 2 5 3" xfId="3393"/>
    <cellStyle name="20% - Accent2 2 3 2 5 3 2" xfId="3394"/>
    <cellStyle name="20% - Accent2 2 3 2 5 3 2 2" xfId="3395"/>
    <cellStyle name="20% - Accent2 2 3 2 5 3 3" xfId="3396"/>
    <cellStyle name="20% - Accent2 2 3 2 5 4" xfId="3397"/>
    <cellStyle name="20% - Accent2 2 3 2 5 4 2" xfId="3398"/>
    <cellStyle name="20% - Accent2 2 3 2 5 5" xfId="3399"/>
    <cellStyle name="20% - Accent2 2 3 2 6" xfId="3400"/>
    <cellStyle name="20% - Accent2 2 3 2 6 2" xfId="3401"/>
    <cellStyle name="20% - Accent2 2 3 2 6 2 2" xfId="3402"/>
    <cellStyle name="20% - Accent2 2 3 2 6 2 2 2" xfId="3403"/>
    <cellStyle name="20% - Accent2 2 3 2 6 2 3" xfId="3404"/>
    <cellStyle name="20% - Accent2 2 3 2 6 3" xfId="3405"/>
    <cellStyle name="20% - Accent2 2 3 2 6 3 2" xfId="3406"/>
    <cellStyle name="20% - Accent2 2 3 2 6 4" xfId="3407"/>
    <cellStyle name="20% - Accent2 2 3 2 7" xfId="3408"/>
    <cellStyle name="20% - Accent2 2 3 2 7 2" xfId="3409"/>
    <cellStyle name="20% - Accent2 2 3 2 7 2 2" xfId="3410"/>
    <cellStyle name="20% - Accent2 2 3 2 7 3" xfId="3411"/>
    <cellStyle name="20% - Accent2 2 3 2 8" xfId="3412"/>
    <cellStyle name="20% - Accent2 2 3 2 8 2" xfId="3413"/>
    <cellStyle name="20% - Accent2 2 3 2 9" xfId="3414"/>
    <cellStyle name="20% - Accent2 2 3 3" xfId="3415"/>
    <cellStyle name="20% - Accent2 2 3 3 2" xfId="3416"/>
    <cellStyle name="20% - Accent2 2 3 3 2 2" xfId="3417"/>
    <cellStyle name="20% - Accent2 2 3 3 2 2 2" xfId="3418"/>
    <cellStyle name="20% - Accent2 2 3 3 2 2 2 2" xfId="3419"/>
    <cellStyle name="20% - Accent2 2 3 3 2 2 2 2 2" xfId="3420"/>
    <cellStyle name="20% - Accent2 2 3 3 2 2 2 2 2 2" xfId="3421"/>
    <cellStyle name="20% - Accent2 2 3 3 2 2 2 2 2 2 2" xfId="3422"/>
    <cellStyle name="20% - Accent2 2 3 3 2 2 2 2 2 3" xfId="3423"/>
    <cellStyle name="20% - Accent2 2 3 3 2 2 2 2 3" xfId="3424"/>
    <cellStyle name="20% - Accent2 2 3 3 2 2 2 2 3 2" xfId="3425"/>
    <cellStyle name="20% - Accent2 2 3 3 2 2 2 2 4" xfId="3426"/>
    <cellStyle name="20% - Accent2 2 3 3 2 2 2 3" xfId="3427"/>
    <cellStyle name="20% - Accent2 2 3 3 2 2 2 3 2" xfId="3428"/>
    <cellStyle name="20% - Accent2 2 3 3 2 2 2 3 2 2" xfId="3429"/>
    <cellStyle name="20% - Accent2 2 3 3 2 2 2 3 3" xfId="3430"/>
    <cellStyle name="20% - Accent2 2 3 3 2 2 2 4" xfId="3431"/>
    <cellStyle name="20% - Accent2 2 3 3 2 2 2 4 2" xfId="3432"/>
    <cellStyle name="20% - Accent2 2 3 3 2 2 2 5" xfId="3433"/>
    <cellStyle name="20% - Accent2 2 3 3 2 2 3" xfId="3434"/>
    <cellStyle name="20% - Accent2 2 3 3 2 2 3 2" xfId="3435"/>
    <cellStyle name="20% - Accent2 2 3 3 2 2 3 2 2" xfId="3436"/>
    <cellStyle name="20% - Accent2 2 3 3 2 2 3 2 2 2" xfId="3437"/>
    <cellStyle name="20% - Accent2 2 3 3 2 2 3 2 3" xfId="3438"/>
    <cellStyle name="20% - Accent2 2 3 3 2 2 3 3" xfId="3439"/>
    <cellStyle name="20% - Accent2 2 3 3 2 2 3 3 2" xfId="3440"/>
    <cellStyle name="20% - Accent2 2 3 3 2 2 3 4" xfId="3441"/>
    <cellStyle name="20% - Accent2 2 3 3 2 2 4" xfId="3442"/>
    <cellStyle name="20% - Accent2 2 3 3 2 2 4 2" xfId="3443"/>
    <cellStyle name="20% - Accent2 2 3 3 2 2 4 2 2" xfId="3444"/>
    <cellStyle name="20% - Accent2 2 3 3 2 2 4 3" xfId="3445"/>
    <cellStyle name="20% - Accent2 2 3 3 2 2 5" xfId="3446"/>
    <cellStyle name="20% - Accent2 2 3 3 2 2 5 2" xfId="3447"/>
    <cellStyle name="20% - Accent2 2 3 3 2 2 6" xfId="3448"/>
    <cellStyle name="20% - Accent2 2 3 3 2 3" xfId="3449"/>
    <cellStyle name="20% - Accent2 2 3 3 2 3 2" xfId="3450"/>
    <cellStyle name="20% - Accent2 2 3 3 2 3 2 2" xfId="3451"/>
    <cellStyle name="20% - Accent2 2 3 3 2 3 2 2 2" xfId="3452"/>
    <cellStyle name="20% - Accent2 2 3 3 2 3 2 2 2 2" xfId="3453"/>
    <cellStyle name="20% - Accent2 2 3 3 2 3 2 2 3" xfId="3454"/>
    <cellStyle name="20% - Accent2 2 3 3 2 3 2 3" xfId="3455"/>
    <cellStyle name="20% - Accent2 2 3 3 2 3 2 3 2" xfId="3456"/>
    <cellStyle name="20% - Accent2 2 3 3 2 3 2 4" xfId="3457"/>
    <cellStyle name="20% - Accent2 2 3 3 2 3 3" xfId="3458"/>
    <cellStyle name="20% - Accent2 2 3 3 2 3 3 2" xfId="3459"/>
    <cellStyle name="20% - Accent2 2 3 3 2 3 3 2 2" xfId="3460"/>
    <cellStyle name="20% - Accent2 2 3 3 2 3 3 3" xfId="3461"/>
    <cellStyle name="20% - Accent2 2 3 3 2 3 4" xfId="3462"/>
    <cellStyle name="20% - Accent2 2 3 3 2 3 4 2" xfId="3463"/>
    <cellStyle name="20% - Accent2 2 3 3 2 3 5" xfId="3464"/>
    <cellStyle name="20% - Accent2 2 3 3 2 4" xfId="3465"/>
    <cellStyle name="20% - Accent2 2 3 3 2 4 2" xfId="3466"/>
    <cellStyle name="20% - Accent2 2 3 3 2 4 2 2" xfId="3467"/>
    <cellStyle name="20% - Accent2 2 3 3 2 4 2 2 2" xfId="3468"/>
    <cellStyle name="20% - Accent2 2 3 3 2 4 2 3" xfId="3469"/>
    <cellStyle name="20% - Accent2 2 3 3 2 4 3" xfId="3470"/>
    <cellStyle name="20% - Accent2 2 3 3 2 4 3 2" xfId="3471"/>
    <cellStyle name="20% - Accent2 2 3 3 2 4 4" xfId="3472"/>
    <cellStyle name="20% - Accent2 2 3 3 2 5" xfId="3473"/>
    <cellStyle name="20% - Accent2 2 3 3 2 5 2" xfId="3474"/>
    <cellStyle name="20% - Accent2 2 3 3 2 5 2 2" xfId="3475"/>
    <cellStyle name="20% - Accent2 2 3 3 2 5 3" xfId="3476"/>
    <cellStyle name="20% - Accent2 2 3 3 2 6" xfId="3477"/>
    <cellStyle name="20% - Accent2 2 3 3 2 6 2" xfId="3478"/>
    <cellStyle name="20% - Accent2 2 3 3 2 7" xfId="3479"/>
    <cellStyle name="20% - Accent2 2 3 3 3" xfId="3480"/>
    <cellStyle name="20% - Accent2 2 3 3 3 2" xfId="3481"/>
    <cellStyle name="20% - Accent2 2 3 3 3 2 2" xfId="3482"/>
    <cellStyle name="20% - Accent2 2 3 3 3 2 2 2" xfId="3483"/>
    <cellStyle name="20% - Accent2 2 3 3 3 2 2 2 2" xfId="3484"/>
    <cellStyle name="20% - Accent2 2 3 3 3 2 2 2 2 2" xfId="3485"/>
    <cellStyle name="20% - Accent2 2 3 3 3 2 2 2 3" xfId="3486"/>
    <cellStyle name="20% - Accent2 2 3 3 3 2 2 3" xfId="3487"/>
    <cellStyle name="20% - Accent2 2 3 3 3 2 2 3 2" xfId="3488"/>
    <cellStyle name="20% - Accent2 2 3 3 3 2 2 4" xfId="3489"/>
    <cellStyle name="20% - Accent2 2 3 3 3 2 3" xfId="3490"/>
    <cellStyle name="20% - Accent2 2 3 3 3 2 3 2" xfId="3491"/>
    <cellStyle name="20% - Accent2 2 3 3 3 2 3 2 2" xfId="3492"/>
    <cellStyle name="20% - Accent2 2 3 3 3 2 3 3" xfId="3493"/>
    <cellStyle name="20% - Accent2 2 3 3 3 2 4" xfId="3494"/>
    <cellStyle name="20% - Accent2 2 3 3 3 2 4 2" xfId="3495"/>
    <cellStyle name="20% - Accent2 2 3 3 3 2 5" xfId="3496"/>
    <cellStyle name="20% - Accent2 2 3 3 3 3" xfId="3497"/>
    <cellStyle name="20% - Accent2 2 3 3 3 3 2" xfId="3498"/>
    <cellStyle name="20% - Accent2 2 3 3 3 3 2 2" xfId="3499"/>
    <cellStyle name="20% - Accent2 2 3 3 3 3 2 2 2" xfId="3500"/>
    <cellStyle name="20% - Accent2 2 3 3 3 3 2 3" xfId="3501"/>
    <cellStyle name="20% - Accent2 2 3 3 3 3 3" xfId="3502"/>
    <cellStyle name="20% - Accent2 2 3 3 3 3 3 2" xfId="3503"/>
    <cellStyle name="20% - Accent2 2 3 3 3 3 4" xfId="3504"/>
    <cellStyle name="20% - Accent2 2 3 3 3 4" xfId="3505"/>
    <cellStyle name="20% - Accent2 2 3 3 3 4 2" xfId="3506"/>
    <cellStyle name="20% - Accent2 2 3 3 3 4 2 2" xfId="3507"/>
    <cellStyle name="20% - Accent2 2 3 3 3 4 3" xfId="3508"/>
    <cellStyle name="20% - Accent2 2 3 3 3 5" xfId="3509"/>
    <cellStyle name="20% - Accent2 2 3 3 3 5 2" xfId="3510"/>
    <cellStyle name="20% - Accent2 2 3 3 3 6" xfId="3511"/>
    <cellStyle name="20% - Accent2 2 3 3 4" xfId="3512"/>
    <cellStyle name="20% - Accent2 2 3 3 4 2" xfId="3513"/>
    <cellStyle name="20% - Accent2 2 3 3 4 2 2" xfId="3514"/>
    <cellStyle name="20% - Accent2 2 3 3 4 2 2 2" xfId="3515"/>
    <cellStyle name="20% - Accent2 2 3 3 4 2 2 2 2" xfId="3516"/>
    <cellStyle name="20% - Accent2 2 3 3 4 2 2 3" xfId="3517"/>
    <cellStyle name="20% - Accent2 2 3 3 4 2 3" xfId="3518"/>
    <cellStyle name="20% - Accent2 2 3 3 4 2 3 2" xfId="3519"/>
    <cellStyle name="20% - Accent2 2 3 3 4 2 4" xfId="3520"/>
    <cellStyle name="20% - Accent2 2 3 3 4 3" xfId="3521"/>
    <cellStyle name="20% - Accent2 2 3 3 4 3 2" xfId="3522"/>
    <cellStyle name="20% - Accent2 2 3 3 4 3 2 2" xfId="3523"/>
    <cellStyle name="20% - Accent2 2 3 3 4 3 3" xfId="3524"/>
    <cellStyle name="20% - Accent2 2 3 3 4 4" xfId="3525"/>
    <cellStyle name="20% - Accent2 2 3 3 4 4 2" xfId="3526"/>
    <cellStyle name="20% - Accent2 2 3 3 4 5" xfId="3527"/>
    <cellStyle name="20% - Accent2 2 3 3 5" xfId="3528"/>
    <cellStyle name="20% - Accent2 2 3 3 5 2" xfId="3529"/>
    <cellStyle name="20% - Accent2 2 3 3 5 2 2" xfId="3530"/>
    <cellStyle name="20% - Accent2 2 3 3 5 2 2 2" xfId="3531"/>
    <cellStyle name="20% - Accent2 2 3 3 5 2 3" xfId="3532"/>
    <cellStyle name="20% - Accent2 2 3 3 5 3" xfId="3533"/>
    <cellStyle name="20% - Accent2 2 3 3 5 3 2" xfId="3534"/>
    <cellStyle name="20% - Accent2 2 3 3 5 4" xfId="3535"/>
    <cellStyle name="20% - Accent2 2 3 3 6" xfId="3536"/>
    <cellStyle name="20% - Accent2 2 3 3 6 2" xfId="3537"/>
    <cellStyle name="20% - Accent2 2 3 3 6 2 2" xfId="3538"/>
    <cellStyle name="20% - Accent2 2 3 3 6 3" xfId="3539"/>
    <cellStyle name="20% - Accent2 2 3 3 7" xfId="3540"/>
    <cellStyle name="20% - Accent2 2 3 3 7 2" xfId="3541"/>
    <cellStyle name="20% - Accent2 2 3 3 8" xfId="3542"/>
    <cellStyle name="20% - Accent2 2 3 4" xfId="3543"/>
    <cellStyle name="20% - Accent2 2 3 4 2" xfId="3544"/>
    <cellStyle name="20% - Accent2 2 3 4 2 2" xfId="3545"/>
    <cellStyle name="20% - Accent2 2 3 4 2 2 2" xfId="3546"/>
    <cellStyle name="20% - Accent2 2 3 4 2 2 2 2" xfId="3547"/>
    <cellStyle name="20% - Accent2 2 3 4 2 2 2 2 2" xfId="3548"/>
    <cellStyle name="20% - Accent2 2 3 4 2 2 2 2 2 2" xfId="3549"/>
    <cellStyle name="20% - Accent2 2 3 4 2 2 2 2 3" xfId="3550"/>
    <cellStyle name="20% - Accent2 2 3 4 2 2 2 3" xfId="3551"/>
    <cellStyle name="20% - Accent2 2 3 4 2 2 2 3 2" xfId="3552"/>
    <cellStyle name="20% - Accent2 2 3 4 2 2 2 4" xfId="3553"/>
    <cellStyle name="20% - Accent2 2 3 4 2 2 3" xfId="3554"/>
    <cellStyle name="20% - Accent2 2 3 4 2 2 3 2" xfId="3555"/>
    <cellStyle name="20% - Accent2 2 3 4 2 2 3 2 2" xfId="3556"/>
    <cellStyle name="20% - Accent2 2 3 4 2 2 3 3" xfId="3557"/>
    <cellStyle name="20% - Accent2 2 3 4 2 2 4" xfId="3558"/>
    <cellStyle name="20% - Accent2 2 3 4 2 2 4 2" xfId="3559"/>
    <cellStyle name="20% - Accent2 2 3 4 2 2 5" xfId="3560"/>
    <cellStyle name="20% - Accent2 2 3 4 2 3" xfId="3561"/>
    <cellStyle name="20% - Accent2 2 3 4 2 3 2" xfId="3562"/>
    <cellStyle name="20% - Accent2 2 3 4 2 3 2 2" xfId="3563"/>
    <cellStyle name="20% - Accent2 2 3 4 2 3 2 2 2" xfId="3564"/>
    <cellStyle name="20% - Accent2 2 3 4 2 3 2 3" xfId="3565"/>
    <cellStyle name="20% - Accent2 2 3 4 2 3 3" xfId="3566"/>
    <cellStyle name="20% - Accent2 2 3 4 2 3 3 2" xfId="3567"/>
    <cellStyle name="20% - Accent2 2 3 4 2 3 4" xfId="3568"/>
    <cellStyle name="20% - Accent2 2 3 4 2 4" xfId="3569"/>
    <cellStyle name="20% - Accent2 2 3 4 2 4 2" xfId="3570"/>
    <cellStyle name="20% - Accent2 2 3 4 2 4 2 2" xfId="3571"/>
    <cellStyle name="20% - Accent2 2 3 4 2 4 3" xfId="3572"/>
    <cellStyle name="20% - Accent2 2 3 4 2 5" xfId="3573"/>
    <cellStyle name="20% - Accent2 2 3 4 2 5 2" xfId="3574"/>
    <cellStyle name="20% - Accent2 2 3 4 2 6" xfId="3575"/>
    <cellStyle name="20% - Accent2 2 3 4 3" xfId="3576"/>
    <cellStyle name="20% - Accent2 2 3 4 3 2" xfId="3577"/>
    <cellStyle name="20% - Accent2 2 3 4 3 2 2" xfId="3578"/>
    <cellStyle name="20% - Accent2 2 3 4 3 2 2 2" xfId="3579"/>
    <cellStyle name="20% - Accent2 2 3 4 3 2 2 2 2" xfId="3580"/>
    <cellStyle name="20% - Accent2 2 3 4 3 2 2 3" xfId="3581"/>
    <cellStyle name="20% - Accent2 2 3 4 3 2 3" xfId="3582"/>
    <cellStyle name="20% - Accent2 2 3 4 3 2 3 2" xfId="3583"/>
    <cellStyle name="20% - Accent2 2 3 4 3 2 4" xfId="3584"/>
    <cellStyle name="20% - Accent2 2 3 4 3 3" xfId="3585"/>
    <cellStyle name="20% - Accent2 2 3 4 3 3 2" xfId="3586"/>
    <cellStyle name="20% - Accent2 2 3 4 3 3 2 2" xfId="3587"/>
    <cellStyle name="20% - Accent2 2 3 4 3 3 3" xfId="3588"/>
    <cellStyle name="20% - Accent2 2 3 4 3 4" xfId="3589"/>
    <cellStyle name="20% - Accent2 2 3 4 3 4 2" xfId="3590"/>
    <cellStyle name="20% - Accent2 2 3 4 3 5" xfId="3591"/>
    <cellStyle name="20% - Accent2 2 3 4 4" xfId="3592"/>
    <cellStyle name="20% - Accent2 2 3 4 4 2" xfId="3593"/>
    <cellStyle name="20% - Accent2 2 3 4 4 2 2" xfId="3594"/>
    <cellStyle name="20% - Accent2 2 3 4 4 2 2 2" xfId="3595"/>
    <cellStyle name="20% - Accent2 2 3 4 4 2 3" xfId="3596"/>
    <cellStyle name="20% - Accent2 2 3 4 4 3" xfId="3597"/>
    <cellStyle name="20% - Accent2 2 3 4 4 3 2" xfId="3598"/>
    <cellStyle name="20% - Accent2 2 3 4 4 4" xfId="3599"/>
    <cellStyle name="20% - Accent2 2 3 4 5" xfId="3600"/>
    <cellStyle name="20% - Accent2 2 3 4 5 2" xfId="3601"/>
    <cellStyle name="20% - Accent2 2 3 4 5 2 2" xfId="3602"/>
    <cellStyle name="20% - Accent2 2 3 4 5 3" xfId="3603"/>
    <cellStyle name="20% - Accent2 2 3 4 6" xfId="3604"/>
    <cellStyle name="20% - Accent2 2 3 4 6 2" xfId="3605"/>
    <cellStyle name="20% - Accent2 2 3 4 7" xfId="3606"/>
    <cellStyle name="20% - Accent2 2 3 5" xfId="3607"/>
    <cellStyle name="20% - Accent2 2 3 5 2" xfId="3608"/>
    <cellStyle name="20% - Accent2 2 3 5 2 2" xfId="3609"/>
    <cellStyle name="20% - Accent2 2 3 5 2 2 2" xfId="3610"/>
    <cellStyle name="20% - Accent2 2 3 5 2 2 2 2" xfId="3611"/>
    <cellStyle name="20% - Accent2 2 3 5 2 2 2 2 2" xfId="3612"/>
    <cellStyle name="20% - Accent2 2 3 5 2 2 2 3" xfId="3613"/>
    <cellStyle name="20% - Accent2 2 3 5 2 2 3" xfId="3614"/>
    <cellStyle name="20% - Accent2 2 3 5 2 2 3 2" xfId="3615"/>
    <cellStyle name="20% - Accent2 2 3 5 2 2 4" xfId="3616"/>
    <cellStyle name="20% - Accent2 2 3 5 2 3" xfId="3617"/>
    <cellStyle name="20% - Accent2 2 3 5 2 3 2" xfId="3618"/>
    <cellStyle name="20% - Accent2 2 3 5 2 3 2 2" xfId="3619"/>
    <cellStyle name="20% - Accent2 2 3 5 2 3 3" xfId="3620"/>
    <cellStyle name="20% - Accent2 2 3 5 2 4" xfId="3621"/>
    <cellStyle name="20% - Accent2 2 3 5 2 4 2" xfId="3622"/>
    <cellStyle name="20% - Accent2 2 3 5 2 5" xfId="3623"/>
    <cellStyle name="20% - Accent2 2 3 5 3" xfId="3624"/>
    <cellStyle name="20% - Accent2 2 3 5 3 2" xfId="3625"/>
    <cellStyle name="20% - Accent2 2 3 5 3 2 2" xfId="3626"/>
    <cellStyle name="20% - Accent2 2 3 5 3 2 2 2" xfId="3627"/>
    <cellStyle name="20% - Accent2 2 3 5 3 2 3" xfId="3628"/>
    <cellStyle name="20% - Accent2 2 3 5 3 3" xfId="3629"/>
    <cellStyle name="20% - Accent2 2 3 5 3 3 2" xfId="3630"/>
    <cellStyle name="20% - Accent2 2 3 5 3 4" xfId="3631"/>
    <cellStyle name="20% - Accent2 2 3 5 4" xfId="3632"/>
    <cellStyle name="20% - Accent2 2 3 5 4 2" xfId="3633"/>
    <cellStyle name="20% - Accent2 2 3 5 4 2 2" xfId="3634"/>
    <cellStyle name="20% - Accent2 2 3 5 4 3" xfId="3635"/>
    <cellStyle name="20% - Accent2 2 3 5 5" xfId="3636"/>
    <cellStyle name="20% - Accent2 2 3 5 5 2" xfId="3637"/>
    <cellStyle name="20% - Accent2 2 3 5 6" xfId="3638"/>
    <cellStyle name="20% - Accent2 2 3 6" xfId="3639"/>
    <cellStyle name="20% - Accent2 2 3 6 2" xfId="3640"/>
    <cellStyle name="20% - Accent2 2 3 6 2 2" xfId="3641"/>
    <cellStyle name="20% - Accent2 2 3 6 2 2 2" xfId="3642"/>
    <cellStyle name="20% - Accent2 2 3 6 2 2 2 2" xfId="3643"/>
    <cellStyle name="20% - Accent2 2 3 6 2 2 3" xfId="3644"/>
    <cellStyle name="20% - Accent2 2 3 6 2 3" xfId="3645"/>
    <cellStyle name="20% - Accent2 2 3 6 2 3 2" xfId="3646"/>
    <cellStyle name="20% - Accent2 2 3 6 2 4" xfId="3647"/>
    <cellStyle name="20% - Accent2 2 3 6 3" xfId="3648"/>
    <cellStyle name="20% - Accent2 2 3 6 3 2" xfId="3649"/>
    <cellStyle name="20% - Accent2 2 3 6 3 2 2" xfId="3650"/>
    <cellStyle name="20% - Accent2 2 3 6 3 3" xfId="3651"/>
    <cellStyle name="20% - Accent2 2 3 6 4" xfId="3652"/>
    <cellStyle name="20% - Accent2 2 3 6 4 2" xfId="3653"/>
    <cellStyle name="20% - Accent2 2 3 6 5" xfId="3654"/>
    <cellStyle name="20% - Accent2 2 3 7" xfId="3655"/>
    <cellStyle name="20% - Accent2 2 3 7 2" xfId="3656"/>
    <cellStyle name="20% - Accent2 2 3 7 2 2" xfId="3657"/>
    <cellStyle name="20% - Accent2 2 3 7 2 2 2" xfId="3658"/>
    <cellStyle name="20% - Accent2 2 3 7 2 3" xfId="3659"/>
    <cellStyle name="20% - Accent2 2 3 7 3" xfId="3660"/>
    <cellStyle name="20% - Accent2 2 3 7 3 2" xfId="3661"/>
    <cellStyle name="20% - Accent2 2 3 7 4" xfId="3662"/>
    <cellStyle name="20% - Accent2 2 3 8" xfId="3663"/>
    <cellStyle name="20% - Accent2 2 3 8 2" xfId="3664"/>
    <cellStyle name="20% - Accent2 2 3 8 2 2" xfId="3665"/>
    <cellStyle name="20% - Accent2 2 3 8 3" xfId="3666"/>
    <cellStyle name="20% - Accent2 2 3 9" xfId="3667"/>
    <cellStyle name="20% - Accent2 2 3 9 2" xfId="3668"/>
    <cellStyle name="20% - Accent2 2 4" xfId="3669"/>
    <cellStyle name="20% - Accent2 2 4 2" xfId="3670"/>
    <cellStyle name="20% - Accent2 2 4 2 2" xfId="3671"/>
    <cellStyle name="20% - Accent2 2 4 2 2 2" xfId="3672"/>
    <cellStyle name="20% - Accent2 2 4 2 2 2 2" xfId="3673"/>
    <cellStyle name="20% - Accent2 2 4 2 2 2 2 2" xfId="3674"/>
    <cellStyle name="20% - Accent2 2 4 2 2 2 2 2 2" xfId="3675"/>
    <cellStyle name="20% - Accent2 2 4 2 2 2 2 2 2 2" xfId="3676"/>
    <cellStyle name="20% - Accent2 2 4 2 2 2 2 2 2 2 2" xfId="3677"/>
    <cellStyle name="20% - Accent2 2 4 2 2 2 2 2 2 3" xfId="3678"/>
    <cellStyle name="20% - Accent2 2 4 2 2 2 2 2 3" xfId="3679"/>
    <cellStyle name="20% - Accent2 2 4 2 2 2 2 2 3 2" xfId="3680"/>
    <cellStyle name="20% - Accent2 2 4 2 2 2 2 2 4" xfId="3681"/>
    <cellStyle name="20% - Accent2 2 4 2 2 2 2 3" xfId="3682"/>
    <cellStyle name="20% - Accent2 2 4 2 2 2 2 3 2" xfId="3683"/>
    <cellStyle name="20% - Accent2 2 4 2 2 2 2 3 2 2" xfId="3684"/>
    <cellStyle name="20% - Accent2 2 4 2 2 2 2 3 3" xfId="3685"/>
    <cellStyle name="20% - Accent2 2 4 2 2 2 2 4" xfId="3686"/>
    <cellStyle name="20% - Accent2 2 4 2 2 2 2 4 2" xfId="3687"/>
    <cellStyle name="20% - Accent2 2 4 2 2 2 2 5" xfId="3688"/>
    <cellStyle name="20% - Accent2 2 4 2 2 2 3" xfId="3689"/>
    <cellStyle name="20% - Accent2 2 4 2 2 2 3 2" xfId="3690"/>
    <cellStyle name="20% - Accent2 2 4 2 2 2 3 2 2" xfId="3691"/>
    <cellStyle name="20% - Accent2 2 4 2 2 2 3 2 2 2" xfId="3692"/>
    <cellStyle name="20% - Accent2 2 4 2 2 2 3 2 3" xfId="3693"/>
    <cellStyle name="20% - Accent2 2 4 2 2 2 3 3" xfId="3694"/>
    <cellStyle name="20% - Accent2 2 4 2 2 2 3 3 2" xfId="3695"/>
    <cellStyle name="20% - Accent2 2 4 2 2 2 3 4" xfId="3696"/>
    <cellStyle name="20% - Accent2 2 4 2 2 2 4" xfId="3697"/>
    <cellStyle name="20% - Accent2 2 4 2 2 2 4 2" xfId="3698"/>
    <cellStyle name="20% - Accent2 2 4 2 2 2 4 2 2" xfId="3699"/>
    <cellStyle name="20% - Accent2 2 4 2 2 2 4 3" xfId="3700"/>
    <cellStyle name="20% - Accent2 2 4 2 2 2 5" xfId="3701"/>
    <cellStyle name="20% - Accent2 2 4 2 2 2 5 2" xfId="3702"/>
    <cellStyle name="20% - Accent2 2 4 2 2 2 6" xfId="3703"/>
    <cellStyle name="20% - Accent2 2 4 2 2 3" xfId="3704"/>
    <cellStyle name="20% - Accent2 2 4 2 2 3 2" xfId="3705"/>
    <cellStyle name="20% - Accent2 2 4 2 2 3 2 2" xfId="3706"/>
    <cellStyle name="20% - Accent2 2 4 2 2 3 2 2 2" xfId="3707"/>
    <cellStyle name="20% - Accent2 2 4 2 2 3 2 2 2 2" xfId="3708"/>
    <cellStyle name="20% - Accent2 2 4 2 2 3 2 2 3" xfId="3709"/>
    <cellStyle name="20% - Accent2 2 4 2 2 3 2 3" xfId="3710"/>
    <cellStyle name="20% - Accent2 2 4 2 2 3 2 3 2" xfId="3711"/>
    <cellStyle name="20% - Accent2 2 4 2 2 3 2 4" xfId="3712"/>
    <cellStyle name="20% - Accent2 2 4 2 2 3 3" xfId="3713"/>
    <cellStyle name="20% - Accent2 2 4 2 2 3 3 2" xfId="3714"/>
    <cellStyle name="20% - Accent2 2 4 2 2 3 3 2 2" xfId="3715"/>
    <cellStyle name="20% - Accent2 2 4 2 2 3 3 3" xfId="3716"/>
    <cellStyle name="20% - Accent2 2 4 2 2 3 4" xfId="3717"/>
    <cellStyle name="20% - Accent2 2 4 2 2 3 4 2" xfId="3718"/>
    <cellStyle name="20% - Accent2 2 4 2 2 3 5" xfId="3719"/>
    <cellStyle name="20% - Accent2 2 4 2 2 4" xfId="3720"/>
    <cellStyle name="20% - Accent2 2 4 2 2 4 2" xfId="3721"/>
    <cellStyle name="20% - Accent2 2 4 2 2 4 2 2" xfId="3722"/>
    <cellStyle name="20% - Accent2 2 4 2 2 4 2 2 2" xfId="3723"/>
    <cellStyle name="20% - Accent2 2 4 2 2 4 2 3" xfId="3724"/>
    <cellStyle name="20% - Accent2 2 4 2 2 4 3" xfId="3725"/>
    <cellStyle name="20% - Accent2 2 4 2 2 4 3 2" xfId="3726"/>
    <cellStyle name="20% - Accent2 2 4 2 2 4 4" xfId="3727"/>
    <cellStyle name="20% - Accent2 2 4 2 2 5" xfId="3728"/>
    <cellStyle name="20% - Accent2 2 4 2 2 5 2" xfId="3729"/>
    <cellStyle name="20% - Accent2 2 4 2 2 5 2 2" xfId="3730"/>
    <cellStyle name="20% - Accent2 2 4 2 2 5 3" xfId="3731"/>
    <cellStyle name="20% - Accent2 2 4 2 2 6" xfId="3732"/>
    <cellStyle name="20% - Accent2 2 4 2 2 6 2" xfId="3733"/>
    <cellStyle name="20% - Accent2 2 4 2 2 7" xfId="3734"/>
    <cellStyle name="20% - Accent2 2 4 2 3" xfId="3735"/>
    <cellStyle name="20% - Accent2 2 4 2 3 2" xfId="3736"/>
    <cellStyle name="20% - Accent2 2 4 2 3 2 2" xfId="3737"/>
    <cellStyle name="20% - Accent2 2 4 2 3 2 2 2" xfId="3738"/>
    <cellStyle name="20% - Accent2 2 4 2 3 2 2 2 2" xfId="3739"/>
    <cellStyle name="20% - Accent2 2 4 2 3 2 2 2 2 2" xfId="3740"/>
    <cellStyle name="20% - Accent2 2 4 2 3 2 2 2 3" xfId="3741"/>
    <cellStyle name="20% - Accent2 2 4 2 3 2 2 3" xfId="3742"/>
    <cellStyle name="20% - Accent2 2 4 2 3 2 2 3 2" xfId="3743"/>
    <cellStyle name="20% - Accent2 2 4 2 3 2 2 4" xfId="3744"/>
    <cellStyle name="20% - Accent2 2 4 2 3 2 3" xfId="3745"/>
    <cellStyle name="20% - Accent2 2 4 2 3 2 3 2" xfId="3746"/>
    <cellStyle name="20% - Accent2 2 4 2 3 2 3 2 2" xfId="3747"/>
    <cellStyle name="20% - Accent2 2 4 2 3 2 3 3" xfId="3748"/>
    <cellStyle name="20% - Accent2 2 4 2 3 2 4" xfId="3749"/>
    <cellStyle name="20% - Accent2 2 4 2 3 2 4 2" xfId="3750"/>
    <cellStyle name="20% - Accent2 2 4 2 3 2 5" xfId="3751"/>
    <cellStyle name="20% - Accent2 2 4 2 3 3" xfId="3752"/>
    <cellStyle name="20% - Accent2 2 4 2 3 3 2" xfId="3753"/>
    <cellStyle name="20% - Accent2 2 4 2 3 3 2 2" xfId="3754"/>
    <cellStyle name="20% - Accent2 2 4 2 3 3 2 2 2" xfId="3755"/>
    <cellStyle name="20% - Accent2 2 4 2 3 3 2 3" xfId="3756"/>
    <cellStyle name="20% - Accent2 2 4 2 3 3 3" xfId="3757"/>
    <cellStyle name="20% - Accent2 2 4 2 3 3 3 2" xfId="3758"/>
    <cellStyle name="20% - Accent2 2 4 2 3 3 4" xfId="3759"/>
    <cellStyle name="20% - Accent2 2 4 2 3 4" xfId="3760"/>
    <cellStyle name="20% - Accent2 2 4 2 3 4 2" xfId="3761"/>
    <cellStyle name="20% - Accent2 2 4 2 3 4 2 2" xfId="3762"/>
    <cellStyle name="20% - Accent2 2 4 2 3 4 3" xfId="3763"/>
    <cellStyle name="20% - Accent2 2 4 2 3 5" xfId="3764"/>
    <cellStyle name="20% - Accent2 2 4 2 3 5 2" xfId="3765"/>
    <cellStyle name="20% - Accent2 2 4 2 3 6" xfId="3766"/>
    <cellStyle name="20% - Accent2 2 4 2 4" xfId="3767"/>
    <cellStyle name="20% - Accent2 2 4 2 4 2" xfId="3768"/>
    <cellStyle name="20% - Accent2 2 4 2 4 2 2" xfId="3769"/>
    <cellStyle name="20% - Accent2 2 4 2 4 2 2 2" xfId="3770"/>
    <cellStyle name="20% - Accent2 2 4 2 4 2 2 2 2" xfId="3771"/>
    <cellStyle name="20% - Accent2 2 4 2 4 2 2 3" xfId="3772"/>
    <cellStyle name="20% - Accent2 2 4 2 4 2 3" xfId="3773"/>
    <cellStyle name="20% - Accent2 2 4 2 4 2 3 2" xfId="3774"/>
    <cellStyle name="20% - Accent2 2 4 2 4 2 4" xfId="3775"/>
    <cellStyle name="20% - Accent2 2 4 2 4 3" xfId="3776"/>
    <cellStyle name="20% - Accent2 2 4 2 4 3 2" xfId="3777"/>
    <cellStyle name="20% - Accent2 2 4 2 4 3 2 2" xfId="3778"/>
    <cellStyle name="20% - Accent2 2 4 2 4 3 3" xfId="3779"/>
    <cellStyle name="20% - Accent2 2 4 2 4 4" xfId="3780"/>
    <cellStyle name="20% - Accent2 2 4 2 4 4 2" xfId="3781"/>
    <cellStyle name="20% - Accent2 2 4 2 4 5" xfId="3782"/>
    <cellStyle name="20% - Accent2 2 4 2 5" xfId="3783"/>
    <cellStyle name="20% - Accent2 2 4 2 5 2" xfId="3784"/>
    <cellStyle name="20% - Accent2 2 4 2 5 2 2" xfId="3785"/>
    <cellStyle name="20% - Accent2 2 4 2 5 2 2 2" xfId="3786"/>
    <cellStyle name="20% - Accent2 2 4 2 5 2 3" xfId="3787"/>
    <cellStyle name="20% - Accent2 2 4 2 5 3" xfId="3788"/>
    <cellStyle name="20% - Accent2 2 4 2 5 3 2" xfId="3789"/>
    <cellStyle name="20% - Accent2 2 4 2 5 4" xfId="3790"/>
    <cellStyle name="20% - Accent2 2 4 2 6" xfId="3791"/>
    <cellStyle name="20% - Accent2 2 4 2 6 2" xfId="3792"/>
    <cellStyle name="20% - Accent2 2 4 2 6 2 2" xfId="3793"/>
    <cellStyle name="20% - Accent2 2 4 2 6 3" xfId="3794"/>
    <cellStyle name="20% - Accent2 2 4 2 7" xfId="3795"/>
    <cellStyle name="20% - Accent2 2 4 2 7 2" xfId="3796"/>
    <cellStyle name="20% - Accent2 2 4 2 8" xfId="3797"/>
    <cellStyle name="20% - Accent2 2 4 3" xfId="3798"/>
    <cellStyle name="20% - Accent2 2 4 3 2" xfId="3799"/>
    <cellStyle name="20% - Accent2 2 4 3 2 2" xfId="3800"/>
    <cellStyle name="20% - Accent2 2 4 3 2 2 2" xfId="3801"/>
    <cellStyle name="20% - Accent2 2 4 3 2 2 2 2" xfId="3802"/>
    <cellStyle name="20% - Accent2 2 4 3 2 2 2 2 2" xfId="3803"/>
    <cellStyle name="20% - Accent2 2 4 3 2 2 2 2 2 2" xfId="3804"/>
    <cellStyle name="20% - Accent2 2 4 3 2 2 2 2 3" xfId="3805"/>
    <cellStyle name="20% - Accent2 2 4 3 2 2 2 3" xfId="3806"/>
    <cellStyle name="20% - Accent2 2 4 3 2 2 2 3 2" xfId="3807"/>
    <cellStyle name="20% - Accent2 2 4 3 2 2 2 4" xfId="3808"/>
    <cellStyle name="20% - Accent2 2 4 3 2 2 3" xfId="3809"/>
    <cellStyle name="20% - Accent2 2 4 3 2 2 3 2" xfId="3810"/>
    <cellStyle name="20% - Accent2 2 4 3 2 2 3 2 2" xfId="3811"/>
    <cellStyle name="20% - Accent2 2 4 3 2 2 3 3" xfId="3812"/>
    <cellStyle name="20% - Accent2 2 4 3 2 2 4" xfId="3813"/>
    <cellStyle name="20% - Accent2 2 4 3 2 2 4 2" xfId="3814"/>
    <cellStyle name="20% - Accent2 2 4 3 2 2 5" xfId="3815"/>
    <cellStyle name="20% - Accent2 2 4 3 2 3" xfId="3816"/>
    <cellStyle name="20% - Accent2 2 4 3 2 3 2" xfId="3817"/>
    <cellStyle name="20% - Accent2 2 4 3 2 3 2 2" xfId="3818"/>
    <cellStyle name="20% - Accent2 2 4 3 2 3 2 2 2" xfId="3819"/>
    <cellStyle name="20% - Accent2 2 4 3 2 3 2 3" xfId="3820"/>
    <cellStyle name="20% - Accent2 2 4 3 2 3 3" xfId="3821"/>
    <cellStyle name="20% - Accent2 2 4 3 2 3 3 2" xfId="3822"/>
    <cellStyle name="20% - Accent2 2 4 3 2 3 4" xfId="3823"/>
    <cellStyle name="20% - Accent2 2 4 3 2 4" xfId="3824"/>
    <cellStyle name="20% - Accent2 2 4 3 2 4 2" xfId="3825"/>
    <cellStyle name="20% - Accent2 2 4 3 2 4 2 2" xfId="3826"/>
    <cellStyle name="20% - Accent2 2 4 3 2 4 3" xfId="3827"/>
    <cellStyle name="20% - Accent2 2 4 3 2 5" xfId="3828"/>
    <cellStyle name="20% - Accent2 2 4 3 2 5 2" xfId="3829"/>
    <cellStyle name="20% - Accent2 2 4 3 2 6" xfId="3830"/>
    <cellStyle name="20% - Accent2 2 4 3 3" xfId="3831"/>
    <cellStyle name="20% - Accent2 2 4 3 3 2" xfId="3832"/>
    <cellStyle name="20% - Accent2 2 4 3 3 2 2" xfId="3833"/>
    <cellStyle name="20% - Accent2 2 4 3 3 2 2 2" xfId="3834"/>
    <cellStyle name="20% - Accent2 2 4 3 3 2 2 2 2" xfId="3835"/>
    <cellStyle name="20% - Accent2 2 4 3 3 2 2 3" xfId="3836"/>
    <cellStyle name="20% - Accent2 2 4 3 3 2 3" xfId="3837"/>
    <cellStyle name="20% - Accent2 2 4 3 3 2 3 2" xfId="3838"/>
    <cellStyle name="20% - Accent2 2 4 3 3 2 4" xfId="3839"/>
    <cellStyle name="20% - Accent2 2 4 3 3 3" xfId="3840"/>
    <cellStyle name="20% - Accent2 2 4 3 3 3 2" xfId="3841"/>
    <cellStyle name="20% - Accent2 2 4 3 3 3 2 2" xfId="3842"/>
    <cellStyle name="20% - Accent2 2 4 3 3 3 3" xfId="3843"/>
    <cellStyle name="20% - Accent2 2 4 3 3 4" xfId="3844"/>
    <cellStyle name="20% - Accent2 2 4 3 3 4 2" xfId="3845"/>
    <cellStyle name="20% - Accent2 2 4 3 3 5" xfId="3846"/>
    <cellStyle name="20% - Accent2 2 4 3 4" xfId="3847"/>
    <cellStyle name="20% - Accent2 2 4 3 4 2" xfId="3848"/>
    <cellStyle name="20% - Accent2 2 4 3 4 2 2" xfId="3849"/>
    <cellStyle name="20% - Accent2 2 4 3 4 2 2 2" xfId="3850"/>
    <cellStyle name="20% - Accent2 2 4 3 4 2 3" xfId="3851"/>
    <cellStyle name="20% - Accent2 2 4 3 4 3" xfId="3852"/>
    <cellStyle name="20% - Accent2 2 4 3 4 3 2" xfId="3853"/>
    <cellStyle name="20% - Accent2 2 4 3 4 4" xfId="3854"/>
    <cellStyle name="20% - Accent2 2 4 3 5" xfId="3855"/>
    <cellStyle name="20% - Accent2 2 4 3 5 2" xfId="3856"/>
    <cellStyle name="20% - Accent2 2 4 3 5 2 2" xfId="3857"/>
    <cellStyle name="20% - Accent2 2 4 3 5 3" xfId="3858"/>
    <cellStyle name="20% - Accent2 2 4 3 6" xfId="3859"/>
    <cellStyle name="20% - Accent2 2 4 3 6 2" xfId="3860"/>
    <cellStyle name="20% - Accent2 2 4 3 7" xfId="3861"/>
    <cellStyle name="20% - Accent2 2 4 4" xfId="3862"/>
    <cellStyle name="20% - Accent2 2 4 4 2" xfId="3863"/>
    <cellStyle name="20% - Accent2 2 4 4 2 2" xfId="3864"/>
    <cellStyle name="20% - Accent2 2 4 4 2 2 2" xfId="3865"/>
    <cellStyle name="20% - Accent2 2 4 4 2 2 2 2" xfId="3866"/>
    <cellStyle name="20% - Accent2 2 4 4 2 2 2 2 2" xfId="3867"/>
    <cellStyle name="20% - Accent2 2 4 4 2 2 2 3" xfId="3868"/>
    <cellStyle name="20% - Accent2 2 4 4 2 2 3" xfId="3869"/>
    <cellStyle name="20% - Accent2 2 4 4 2 2 3 2" xfId="3870"/>
    <cellStyle name="20% - Accent2 2 4 4 2 2 4" xfId="3871"/>
    <cellStyle name="20% - Accent2 2 4 4 2 3" xfId="3872"/>
    <cellStyle name="20% - Accent2 2 4 4 2 3 2" xfId="3873"/>
    <cellStyle name="20% - Accent2 2 4 4 2 3 2 2" xfId="3874"/>
    <cellStyle name="20% - Accent2 2 4 4 2 3 3" xfId="3875"/>
    <cellStyle name="20% - Accent2 2 4 4 2 4" xfId="3876"/>
    <cellStyle name="20% - Accent2 2 4 4 2 4 2" xfId="3877"/>
    <cellStyle name="20% - Accent2 2 4 4 2 5" xfId="3878"/>
    <cellStyle name="20% - Accent2 2 4 4 3" xfId="3879"/>
    <cellStyle name="20% - Accent2 2 4 4 3 2" xfId="3880"/>
    <cellStyle name="20% - Accent2 2 4 4 3 2 2" xfId="3881"/>
    <cellStyle name="20% - Accent2 2 4 4 3 2 2 2" xfId="3882"/>
    <cellStyle name="20% - Accent2 2 4 4 3 2 3" xfId="3883"/>
    <cellStyle name="20% - Accent2 2 4 4 3 3" xfId="3884"/>
    <cellStyle name="20% - Accent2 2 4 4 3 3 2" xfId="3885"/>
    <cellStyle name="20% - Accent2 2 4 4 3 4" xfId="3886"/>
    <cellStyle name="20% - Accent2 2 4 4 4" xfId="3887"/>
    <cellStyle name="20% - Accent2 2 4 4 4 2" xfId="3888"/>
    <cellStyle name="20% - Accent2 2 4 4 4 2 2" xfId="3889"/>
    <cellStyle name="20% - Accent2 2 4 4 4 3" xfId="3890"/>
    <cellStyle name="20% - Accent2 2 4 4 5" xfId="3891"/>
    <cellStyle name="20% - Accent2 2 4 4 5 2" xfId="3892"/>
    <cellStyle name="20% - Accent2 2 4 4 6" xfId="3893"/>
    <cellStyle name="20% - Accent2 2 4 5" xfId="3894"/>
    <cellStyle name="20% - Accent2 2 4 5 2" xfId="3895"/>
    <cellStyle name="20% - Accent2 2 4 5 2 2" xfId="3896"/>
    <cellStyle name="20% - Accent2 2 4 5 2 2 2" xfId="3897"/>
    <cellStyle name="20% - Accent2 2 4 5 2 2 2 2" xfId="3898"/>
    <cellStyle name="20% - Accent2 2 4 5 2 2 3" xfId="3899"/>
    <cellStyle name="20% - Accent2 2 4 5 2 3" xfId="3900"/>
    <cellStyle name="20% - Accent2 2 4 5 2 3 2" xfId="3901"/>
    <cellStyle name="20% - Accent2 2 4 5 2 4" xfId="3902"/>
    <cellStyle name="20% - Accent2 2 4 5 3" xfId="3903"/>
    <cellStyle name="20% - Accent2 2 4 5 3 2" xfId="3904"/>
    <cellStyle name="20% - Accent2 2 4 5 3 2 2" xfId="3905"/>
    <cellStyle name="20% - Accent2 2 4 5 3 3" xfId="3906"/>
    <cellStyle name="20% - Accent2 2 4 5 4" xfId="3907"/>
    <cellStyle name="20% - Accent2 2 4 5 4 2" xfId="3908"/>
    <cellStyle name="20% - Accent2 2 4 5 5" xfId="3909"/>
    <cellStyle name="20% - Accent2 2 4 6" xfId="3910"/>
    <cellStyle name="20% - Accent2 2 4 6 2" xfId="3911"/>
    <cellStyle name="20% - Accent2 2 4 6 2 2" xfId="3912"/>
    <cellStyle name="20% - Accent2 2 4 6 2 2 2" xfId="3913"/>
    <cellStyle name="20% - Accent2 2 4 6 2 3" xfId="3914"/>
    <cellStyle name="20% - Accent2 2 4 6 3" xfId="3915"/>
    <cellStyle name="20% - Accent2 2 4 6 3 2" xfId="3916"/>
    <cellStyle name="20% - Accent2 2 4 6 4" xfId="3917"/>
    <cellStyle name="20% - Accent2 2 4 7" xfId="3918"/>
    <cellStyle name="20% - Accent2 2 4 7 2" xfId="3919"/>
    <cellStyle name="20% - Accent2 2 4 7 2 2" xfId="3920"/>
    <cellStyle name="20% - Accent2 2 4 7 3" xfId="3921"/>
    <cellStyle name="20% - Accent2 2 4 8" xfId="3922"/>
    <cellStyle name="20% - Accent2 2 4 8 2" xfId="3923"/>
    <cellStyle name="20% - Accent2 2 4 9" xfId="3924"/>
    <cellStyle name="20% - Accent2 2 5" xfId="3925"/>
    <cellStyle name="20% - Accent2 2 5 2" xfId="3926"/>
    <cellStyle name="20% - Accent2 2 5 2 2" xfId="3927"/>
    <cellStyle name="20% - Accent2 2 5 2 2 2" xfId="3928"/>
    <cellStyle name="20% - Accent2 2 5 2 2 2 2" xfId="3929"/>
    <cellStyle name="20% - Accent2 2 5 2 2 2 2 2" xfId="3930"/>
    <cellStyle name="20% - Accent2 2 5 2 2 2 2 2 2" xfId="3931"/>
    <cellStyle name="20% - Accent2 2 5 2 2 2 2 2 2 2" xfId="3932"/>
    <cellStyle name="20% - Accent2 2 5 2 2 2 2 2 3" xfId="3933"/>
    <cellStyle name="20% - Accent2 2 5 2 2 2 2 3" xfId="3934"/>
    <cellStyle name="20% - Accent2 2 5 2 2 2 2 3 2" xfId="3935"/>
    <cellStyle name="20% - Accent2 2 5 2 2 2 2 4" xfId="3936"/>
    <cellStyle name="20% - Accent2 2 5 2 2 2 3" xfId="3937"/>
    <cellStyle name="20% - Accent2 2 5 2 2 2 3 2" xfId="3938"/>
    <cellStyle name="20% - Accent2 2 5 2 2 2 3 2 2" xfId="3939"/>
    <cellStyle name="20% - Accent2 2 5 2 2 2 3 3" xfId="3940"/>
    <cellStyle name="20% - Accent2 2 5 2 2 2 4" xfId="3941"/>
    <cellStyle name="20% - Accent2 2 5 2 2 2 4 2" xfId="3942"/>
    <cellStyle name="20% - Accent2 2 5 2 2 2 5" xfId="3943"/>
    <cellStyle name="20% - Accent2 2 5 2 2 3" xfId="3944"/>
    <cellStyle name="20% - Accent2 2 5 2 2 3 2" xfId="3945"/>
    <cellStyle name="20% - Accent2 2 5 2 2 3 2 2" xfId="3946"/>
    <cellStyle name="20% - Accent2 2 5 2 2 3 2 2 2" xfId="3947"/>
    <cellStyle name="20% - Accent2 2 5 2 2 3 2 3" xfId="3948"/>
    <cellStyle name="20% - Accent2 2 5 2 2 3 3" xfId="3949"/>
    <cellStyle name="20% - Accent2 2 5 2 2 3 3 2" xfId="3950"/>
    <cellStyle name="20% - Accent2 2 5 2 2 3 4" xfId="3951"/>
    <cellStyle name="20% - Accent2 2 5 2 2 4" xfId="3952"/>
    <cellStyle name="20% - Accent2 2 5 2 2 4 2" xfId="3953"/>
    <cellStyle name="20% - Accent2 2 5 2 2 4 2 2" xfId="3954"/>
    <cellStyle name="20% - Accent2 2 5 2 2 4 3" xfId="3955"/>
    <cellStyle name="20% - Accent2 2 5 2 2 5" xfId="3956"/>
    <cellStyle name="20% - Accent2 2 5 2 2 5 2" xfId="3957"/>
    <cellStyle name="20% - Accent2 2 5 2 2 6" xfId="3958"/>
    <cellStyle name="20% - Accent2 2 5 2 3" xfId="3959"/>
    <cellStyle name="20% - Accent2 2 5 2 3 2" xfId="3960"/>
    <cellStyle name="20% - Accent2 2 5 2 3 2 2" xfId="3961"/>
    <cellStyle name="20% - Accent2 2 5 2 3 2 2 2" xfId="3962"/>
    <cellStyle name="20% - Accent2 2 5 2 3 2 2 2 2" xfId="3963"/>
    <cellStyle name="20% - Accent2 2 5 2 3 2 2 3" xfId="3964"/>
    <cellStyle name="20% - Accent2 2 5 2 3 2 3" xfId="3965"/>
    <cellStyle name="20% - Accent2 2 5 2 3 2 3 2" xfId="3966"/>
    <cellStyle name="20% - Accent2 2 5 2 3 2 4" xfId="3967"/>
    <cellStyle name="20% - Accent2 2 5 2 3 3" xfId="3968"/>
    <cellStyle name="20% - Accent2 2 5 2 3 3 2" xfId="3969"/>
    <cellStyle name="20% - Accent2 2 5 2 3 3 2 2" xfId="3970"/>
    <cellStyle name="20% - Accent2 2 5 2 3 3 3" xfId="3971"/>
    <cellStyle name="20% - Accent2 2 5 2 3 4" xfId="3972"/>
    <cellStyle name="20% - Accent2 2 5 2 3 4 2" xfId="3973"/>
    <cellStyle name="20% - Accent2 2 5 2 3 5" xfId="3974"/>
    <cellStyle name="20% - Accent2 2 5 2 4" xfId="3975"/>
    <cellStyle name="20% - Accent2 2 5 2 4 2" xfId="3976"/>
    <cellStyle name="20% - Accent2 2 5 2 4 2 2" xfId="3977"/>
    <cellStyle name="20% - Accent2 2 5 2 4 2 2 2" xfId="3978"/>
    <cellStyle name="20% - Accent2 2 5 2 4 2 3" xfId="3979"/>
    <cellStyle name="20% - Accent2 2 5 2 4 3" xfId="3980"/>
    <cellStyle name="20% - Accent2 2 5 2 4 3 2" xfId="3981"/>
    <cellStyle name="20% - Accent2 2 5 2 4 4" xfId="3982"/>
    <cellStyle name="20% - Accent2 2 5 2 5" xfId="3983"/>
    <cellStyle name="20% - Accent2 2 5 2 5 2" xfId="3984"/>
    <cellStyle name="20% - Accent2 2 5 2 5 2 2" xfId="3985"/>
    <cellStyle name="20% - Accent2 2 5 2 5 3" xfId="3986"/>
    <cellStyle name="20% - Accent2 2 5 2 6" xfId="3987"/>
    <cellStyle name="20% - Accent2 2 5 2 6 2" xfId="3988"/>
    <cellStyle name="20% - Accent2 2 5 2 7" xfId="3989"/>
    <cellStyle name="20% - Accent2 2 5 3" xfId="3990"/>
    <cellStyle name="20% - Accent2 2 5 3 2" xfId="3991"/>
    <cellStyle name="20% - Accent2 2 5 3 2 2" xfId="3992"/>
    <cellStyle name="20% - Accent2 2 5 3 2 2 2" xfId="3993"/>
    <cellStyle name="20% - Accent2 2 5 3 2 2 2 2" xfId="3994"/>
    <cellStyle name="20% - Accent2 2 5 3 2 2 2 2 2" xfId="3995"/>
    <cellStyle name="20% - Accent2 2 5 3 2 2 2 3" xfId="3996"/>
    <cellStyle name="20% - Accent2 2 5 3 2 2 3" xfId="3997"/>
    <cellStyle name="20% - Accent2 2 5 3 2 2 3 2" xfId="3998"/>
    <cellStyle name="20% - Accent2 2 5 3 2 2 4" xfId="3999"/>
    <cellStyle name="20% - Accent2 2 5 3 2 3" xfId="4000"/>
    <cellStyle name="20% - Accent2 2 5 3 2 3 2" xfId="4001"/>
    <cellStyle name="20% - Accent2 2 5 3 2 3 2 2" xfId="4002"/>
    <cellStyle name="20% - Accent2 2 5 3 2 3 3" xfId="4003"/>
    <cellStyle name="20% - Accent2 2 5 3 2 4" xfId="4004"/>
    <cellStyle name="20% - Accent2 2 5 3 2 4 2" xfId="4005"/>
    <cellStyle name="20% - Accent2 2 5 3 2 5" xfId="4006"/>
    <cellStyle name="20% - Accent2 2 5 3 3" xfId="4007"/>
    <cellStyle name="20% - Accent2 2 5 3 3 2" xfId="4008"/>
    <cellStyle name="20% - Accent2 2 5 3 3 2 2" xfId="4009"/>
    <cellStyle name="20% - Accent2 2 5 3 3 2 2 2" xfId="4010"/>
    <cellStyle name="20% - Accent2 2 5 3 3 2 3" xfId="4011"/>
    <cellStyle name="20% - Accent2 2 5 3 3 3" xfId="4012"/>
    <cellStyle name="20% - Accent2 2 5 3 3 3 2" xfId="4013"/>
    <cellStyle name="20% - Accent2 2 5 3 3 4" xfId="4014"/>
    <cellStyle name="20% - Accent2 2 5 3 4" xfId="4015"/>
    <cellStyle name="20% - Accent2 2 5 3 4 2" xfId="4016"/>
    <cellStyle name="20% - Accent2 2 5 3 4 2 2" xfId="4017"/>
    <cellStyle name="20% - Accent2 2 5 3 4 3" xfId="4018"/>
    <cellStyle name="20% - Accent2 2 5 3 5" xfId="4019"/>
    <cellStyle name="20% - Accent2 2 5 3 5 2" xfId="4020"/>
    <cellStyle name="20% - Accent2 2 5 3 6" xfId="4021"/>
    <cellStyle name="20% - Accent2 2 5 4" xfId="4022"/>
    <cellStyle name="20% - Accent2 2 5 4 2" xfId="4023"/>
    <cellStyle name="20% - Accent2 2 5 4 2 2" xfId="4024"/>
    <cellStyle name="20% - Accent2 2 5 4 2 2 2" xfId="4025"/>
    <cellStyle name="20% - Accent2 2 5 4 2 2 2 2" xfId="4026"/>
    <cellStyle name="20% - Accent2 2 5 4 2 2 3" xfId="4027"/>
    <cellStyle name="20% - Accent2 2 5 4 2 3" xfId="4028"/>
    <cellStyle name="20% - Accent2 2 5 4 2 3 2" xfId="4029"/>
    <cellStyle name="20% - Accent2 2 5 4 2 4" xfId="4030"/>
    <cellStyle name="20% - Accent2 2 5 4 3" xfId="4031"/>
    <cellStyle name="20% - Accent2 2 5 4 3 2" xfId="4032"/>
    <cellStyle name="20% - Accent2 2 5 4 3 2 2" xfId="4033"/>
    <cellStyle name="20% - Accent2 2 5 4 3 3" xfId="4034"/>
    <cellStyle name="20% - Accent2 2 5 4 4" xfId="4035"/>
    <cellStyle name="20% - Accent2 2 5 4 4 2" xfId="4036"/>
    <cellStyle name="20% - Accent2 2 5 4 5" xfId="4037"/>
    <cellStyle name="20% - Accent2 2 5 5" xfId="4038"/>
    <cellStyle name="20% - Accent2 2 5 5 2" xfId="4039"/>
    <cellStyle name="20% - Accent2 2 5 5 2 2" xfId="4040"/>
    <cellStyle name="20% - Accent2 2 5 5 2 2 2" xfId="4041"/>
    <cellStyle name="20% - Accent2 2 5 5 2 3" xfId="4042"/>
    <cellStyle name="20% - Accent2 2 5 5 3" xfId="4043"/>
    <cellStyle name="20% - Accent2 2 5 5 3 2" xfId="4044"/>
    <cellStyle name="20% - Accent2 2 5 5 4" xfId="4045"/>
    <cellStyle name="20% - Accent2 2 5 6" xfId="4046"/>
    <cellStyle name="20% - Accent2 2 5 6 2" xfId="4047"/>
    <cellStyle name="20% - Accent2 2 5 6 2 2" xfId="4048"/>
    <cellStyle name="20% - Accent2 2 5 6 3" xfId="4049"/>
    <cellStyle name="20% - Accent2 2 5 7" xfId="4050"/>
    <cellStyle name="20% - Accent2 2 5 7 2" xfId="4051"/>
    <cellStyle name="20% - Accent2 2 5 8" xfId="4052"/>
    <cellStyle name="20% - Accent2 2 6" xfId="4053"/>
    <cellStyle name="20% - Accent2 2 6 2" xfId="4054"/>
    <cellStyle name="20% - Accent2 2 6 2 2" xfId="4055"/>
    <cellStyle name="20% - Accent2 2 6 2 2 2" xfId="4056"/>
    <cellStyle name="20% - Accent2 2 6 2 2 2 2" xfId="4057"/>
    <cellStyle name="20% - Accent2 2 6 2 2 2 2 2" xfId="4058"/>
    <cellStyle name="20% - Accent2 2 6 2 2 2 2 2 2" xfId="4059"/>
    <cellStyle name="20% - Accent2 2 6 2 2 2 2 3" xfId="4060"/>
    <cellStyle name="20% - Accent2 2 6 2 2 2 3" xfId="4061"/>
    <cellStyle name="20% - Accent2 2 6 2 2 2 3 2" xfId="4062"/>
    <cellStyle name="20% - Accent2 2 6 2 2 2 4" xfId="4063"/>
    <cellStyle name="20% - Accent2 2 6 2 2 3" xfId="4064"/>
    <cellStyle name="20% - Accent2 2 6 2 2 3 2" xfId="4065"/>
    <cellStyle name="20% - Accent2 2 6 2 2 3 2 2" xfId="4066"/>
    <cellStyle name="20% - Accent2 2 6 2 2 3 3" xfId="4067"/>
    <cellStyle name="20% - Accent2 2 6 2 2 4" xfId="4068"/>
    <cellStyle name="20% - Accent2 2 6 2 2 4 2" xfId="4069"/>
    <cellStyle name="20% - Accent2 2 6 2 2 5" xfId="4070"/>
    <cellStyle name="20% - Accent2 2 6 2 3" xfId="4071"/>
    <cellStyle name="20% - Accent2 2 6 2 3 2" xfId="4072"/>
    <cellStyle name="20% - Accent2 2 6 2 3 2 2" xfId="4073"/>
    <cellStyle name="20% - Accent2 2 6 2 3 2 2 2" xfId="4074"/>
    <cellStyle name="20% - Accent2 2 6 2 3 2 3" xfId="4075"/>
    <cellStyle name="20% - Accent2 2 6 2 3 3" xfId="4076"/>
    <cellStyle name="20% - Accent2 2 6 2 3 3 2" xfId="4077"/>
    <cellStyle name="20% - Accent2 2 6 2 3 4" xfId="4078"/>
    <cellStyle name="20% - Accent2 2 6 2 4" xfId="4079"/>
    <cellStyle name="20% - Accent2 2 6 2 4 2" xfId="4080"/>
    <cellStyle name="20% - Accent2 2 6 2 4 2 2" xfId="4081"/>
    <cellStyle name="20% - Accent2 2 6 2 4 3" xfId="4082"/>
    <cellStyle name="20% - Accent2 2 6 2 5" xfId="4083"/>
    <cellStyle name="20% - Accent2 2 6 2 5 2" xfId="4084"/>
    <cellStyle name="20% - Accent2 2 6 2 6" xfId="4085"/>
    <cellStyle name="20% - Accent2 2 6 3" xfId="4086"/>
    <cellStyle name="20% - Accent2 2 6 3 2" xfId="4087"/>
    <cellStyle name="20% - Accent2 2 6 3 2 2" xfId="4088"/>
    <cellStyle name="20% - Accent2 2 6 3 2 2 2" xfId="4089"/>
    <cellStyle name="20% - Accent2 2 6 3 2 2 2 2" xfId="4090"/>
    <cellStyle name="20% - Accent2 2 6 3 2 2 3" xfId="4091"/>
    <cellStyle name="20% - Accent2 2 6 3 2 3" xfId="4092"/>
    <cellStyle name="20% - Accent2 2 6 3 2 3 2" xfId="4093"/>
    <cellStyle name="20% - Accent2 2 6 3 2 4" xfId="4094"/>
    <cellStyle name="20% - Accent2 2 6 3 3" xfId="4095"/>
    <cellStyle name="20% - Accent2 2 6 3 3 2" xfId="4096"/>
    <cellStyle name="20% - Accent2 2 6 3 3 2 2" xfId="4097"/>
    <cellStyle name="20% - Accent2 2 6 3 3 3" xfId="4098"/>
    <cellStyle name="20% - Accent2 2 6 3 4" xfId="4099"/>
    <cellStyle name="20% - Accent2 2 6 3 4 2" xfId="4100"/>
    <cellStyle name="20% - Accent2 2 6 3 5" xfId="4101"/>
    <cellStyle name="20% - Accent2 2 6 4" xfId="4102"/>
    <cellStyle name="20% - Accent2 2 6 4 2" xfId="4103"/>
    <cellStyle name="20% - Accent2 2 6 4 2 2" xfId="4104"/>
    <cellStyle name="20% - Accent2 2 6 4 2 2 2" xfId="4105"/>
    <cellStyle name="20% - Accent2 2 6 4 2 3" xfId="4106"/>
    <cellStyle name="20% - Accent2 2 6 4 3" xfId="4107"/>
    <cellStyle name="20% - Accent2 2 6 4 3 2" xfId="4108"/>
    <cellStyle name="20% - Accent2 2 6 4 4" xfId="4109"/>
    <cellStyle name="20% - Accent2 2 6 5" xfId="4110"/>
    <cellStyle name="20% - Accent2 2 6 5 2" xfId="4111"/>
    <cellStyle name="20% - Accent2 2 6 5 2 2" xfId="4112"/>
    <cellStyle name="20% - Accent2 2 6 5 3" xfId="4113"/>
    <cellStyle name="20% - Accent2 2 6 6" xfId="4114"/>
    <cellStyle name="20% - Accent2 2 6 6 2" xfId="4115"/>
    <cellStyle name="20% - Accent2 2 6 7" xfId="4116"/>
    <cellStyle name="20% - Accent2 2 7" xfId="4117"/>
    <cellStyle name="20% - Accent2 2 7 2" xfId="4118"/>
    <cellStyle name="20% - Accent2 2 7 2 2" xfId="4119"/>
    <cellStyle name="20% - Accent2 2 7 2 2 2" xfId="4120"/>
    <cellStyle name="20% - Accent2 2 7 2 2 2 2" xfId="4121"/>
    <cellStyle name="20% - Accent2 2 7 2 2 2 2 2" xfId="4122"/>
    <cellStyle name="20% - Accent2 2 7 2 2 2 3" xfId="4123"/>
    <cellStyle name="20% - Accent2 2 7 2 2 3" xfId="4124"/>
    <cellStyle name="20% - Accent2 2 7 2 2 3 2" xfId="4125"/>
    <cellStyle name="20% - Accent2 2 7 2 2 4" xfId="4126"/>
    <cellStyle name="20% - Accent2 2 7 2 3" xfId="4127"/>
    <cellStyle name="20% - Accent2 2 7 2 3 2" xfId="4128"/>
    <cellStyle name="20% - Accent2 2 7 2 3 2 2" xfId="4129"/>
    <cellStyle name="20% - Accent2 2 7 2 3 3" xfId="4130"/>
    <cellStyle name="20% - Accent2 2 7 2 4" xfId="4131"/>
    <cellStyle name="20% - Accent2 2 7 2 4 2" xfId="4132"/>
    <cellStyle name="20% - Accent2 2 7 2 5" xfId="4133"/>
    <cellStyle name="20% - Accent2 2 7 3" xfId="4134"/>
    <cellStyle name="20% - Accent2 2 7 3 2" xfId="4135"/>
    <cellStyle name="20% - Accent2 2 7 3 2 2" xfId="4136"/>
    <cellStyle name="20% - Accent2 2 7 3 2 2 2" xfId="4137"/>
    <cellStyle name="20% - Accent2 2 7 3 2 3" xfId="4138"/>
    <cellStyle name="20% - Accent2 2 7 3 3" xfId="4139"/>
    <cellStyle name="20% - Accent2 2 7 3 3 2" xfId="4140"/>
    <cellStyle name="20% - Accent2 2 7 3 4" xfId="4141"/>
    <cellStyle name="20% - Accent2 2 7 4" xfId="4142"/>
    <cellStyle name="20% - Accent2 2 7 4 2" xfId="4143"/>
    <cellStyle name="20% - Accent2 2 7 4 2 2" xfId="4144"/>
    <cellStyle name="20% - Accent2 2 7 4 3" xfId="4145"/>
    <cellStyle name="20% - Accent2 2 7 5" xfId="4146"/>
    <cellStyle name="20% - Accent2 2 7 5 2" xfId="4147"/>
    <cellStyle name="20% - Accent2 2 7 6" xfId="4148"/>
    <cellStyle name="20% - Accent2 2 8" xfId="4149"/>
    <cellStyle name="20% - Accent2 2 8 2" xfId="4150"/>
    <cellStyle name="20% - Accent2 2 8 2 2" xfId="4151"/>
    <cellStyle name="20% - Accent2 2 8 2 2 2" xfId="4152"/>
    <cellStyle name="20% - Accent2 2 8 2 2 2 2" xfId="4153"/>
    <cellStyle name="20% - Accent2 2 8 2 2 3" xfId="4154"/>
    <cellStyle name="20% - Accent2 2 8 2 3" xfId="4155"/>
    <cellStyle name="20% - Accent2 2 8 2 3 2" xfId="4156"/>
    <cellStyle name="20% - Accent2 2 8 2 4" xfId="4157"/>
    <cellStyle name="20% - Accent2 2 8 3" xfId="4158"/>
    <cellStyle name="20% - Accent2 2 8 3 2" xfId="4159"/>
    <cellStyle name="20% - Accent2 2 8 3 2 2" xfId="4160"/>
    <cellStyle name="20% - Accent2 2 8 3 3" xfId="4161"/>
    <cellStyle name="20% - Accent2 2 8 4" xfId="4162"/>
    <cellStyle name="20% - Accent2 2 8 4 2" xfId="4163"/>
    <cellStyle name="20% - Accent2 2 8 5" xfId="4164"/>
    <cellStyle name="20% - Accent2 2 9" xfId="4165"/>
    <cellStyle name="20% - Accent2 2 9 2" xfId="4166"/>
    <cellStyle name="20% - Accent2 2 9 2 2" xfId="4167"/>
    <cellStyle name="20% - Accent2 2 9 2 2 2" xfId="4168"/>
    <cellStyle name="20% - Accent2 2 9 2 3" xfId="4169"/>
    <cellStyle name="20% - Accent2 2 9 3" xfId="4170"/>
    <cellStyle name="20% - Accent2 2 9 3 2" xfId="4171"/>
    <cellStyle name="20% - Accent2 2 9 4" xfId="4172"/>
    <cellStyle name="20% - Accent3 2" xfId="4173"/>
    <cellStyle name="20% - Accent3 2 10" xfId="4174"/>
    <cellStyle name="20% - Accent3 2 10 2" xfId="4175"/>
    <cellStyle name="20% - Accent3 2 10 2 2" xfId="4176"/>
    <cellStyle name="20% - Accent3 2 10 3" xfId="4177"/>
    <cellStyle name="20% - Accent3 2 11" xfId="4178"/>
    <cellStyle name="20% - Accent3 2 11 2" xfId="4179"/>
    <cellStyle name="20% - Accent3 2 12" xfId="4180"/>
    <cellStyle name="20% - Accent3 2 2" xfId="4181"/>
    <cellStyle name="20% - Accent3 2 2 10" xfId="4182"/>
    <cellStyle name="20% - Accent3 2 2 10 2" xfId="4183"/>
    <cellStyle name="20% - Accent3 2 2 11" xfId="4184"/>
    <cellStyle name="20% - Accent3 2 2 2" xfId="4185"/>
    <cellStyle name="20% - Accent3 2 2 2 10" xfId="4186"/>
    <cellStyle name="20% - Accent3 2 2 2 2" xfId="4187"/>
    <cellStyle name="20% - Accent3 2 2 2 2 2" xfId="4188"/>
    <cellStyle name="20% - Accent3 2 2 2 2 2 2" xfId="4189"/>
    <cellStyle name="20% - Accent3 2 2 2 2 2 2 2" xfId="4190"/>
    <cellStyle name="20% - Accent3 2 2 2 2 2 2 2 2" xfId="4191"/>
    <cellStyle name="20% - Accent3 2 2 2 2 2 2 2 2 2" xfId="4192"/>
    <cellStyle name="20% - Accent3 2 2 2 2 2 2 2 2 2 2" xfId="4193"/>
    <cellStyle name="20% - Accent3 2 2 2 2 2 2 2 2 2 2 2" xfId="4194"/>
    <cellStyle name="20% - Accent3 2 2 2 2 2 2 2 2 2 2 2 2" xfId="4195"/>
    <cellStyle name="20% - Accent3 2 2 2 2 2 2 2 2 2 2 3" xfId="4196"/>
    <cellStyle name="20% - Accent3 2 2 2 2 2 2 2 2 2 3" xfId="4197"/>
    <cellStyle name="20% - Accent3 2 2 2 2 2 2 2 2 2 3 2" xfId="4198"/>
    <cellStyle name="20% - Accent3 2 2 2 2 2 2 2 2 2 4" xfId="4199"/>
    <cellStyle name="20% - Accent3 2 2 2 2 2 2 2 2 3" xfId="4200"/>
    <cellStyle name="20% - Accent3 2 2 2 2 2 2 2 2 3 2" xfId="4201"/>
    <cellStyle name="20% - Accent3 2 2 2 2 2 2 2 2 3 2 2" xfId="4202"/>
    <cellStyle name="20% - Accent3 2 2 2 2 2 2 2 2 3 3" xfId="4203"/>
    <cellStyle name="20% - Accent3 2 2 2 2 2 2 2 2 4" xfId="4204"/>
    <cellStyle name="20% - Accent3 2 2 2 2 2 2 2 2 4 2" xfId="4205"/>
    <cellStyle name="20% - Accent3 2 2 2 2 2 2 2 2 5" xfId="4206"/>
    <cellStyle name="20% - Accent3 2 2 2 2 2 2 2 3" xfId="4207"/>
    <cellStyle name="20% - Accent3 2 2 2 2 2 2 2 3 2" xfId="4208"/>
    <cellStyle name="20% - Accent3 2 2 2 2 2 2 2 3 2 2" xfId="4209"/>
    <cellStyle name="20% - Accent3 2 2 2 2 2 2 2 3 2 2 2" xfId="4210"/>
    <cellStyle name="20% - Accent3 2 2 2 2 2 2 2 3 2 3" xfId="4211"/>
    <cellStyle name="20% - Accent3 2 2 2 2 2 2 2 3 3" xfId="4212"/>
    <cellStyle name="20% - Accent3 2 2 2 2 2 2 2 3 3 2" xfId="4213"/>
    <cellStyle name="20% - Accent3 2 2 2 2 2 2 2 3 4" xfId="4214"/>
    <cellStyle name="20% - Accent3 2 2 2 2 2 2 2 4" xfId="4215"/>
    <cellStyle name="20% - Accent3 2 2 2 2 2 2 2 4 2" xfId="4216"/>
    <cellStyle name="20% - Accent3 2 2 2 2 2 2 2 4 2 2" xfId="4217"/>
    <cellStyle name="20% - Accent3 2 2 2 2 2 2 2 4 3" xfId="4218"/>
    <cellStyle name="20% - Accent3 2 2 2 2 2 2 2 5" xfId="4219"/>
    <cellStyle name="20% - Accent3 2 2 2 2 2 2 2 5 2" xfId="4220"/>
    <cellStyle name="20% - Accent3 2 2 2 2 2 2 2 6" xfId="4221"/>
    <cellStyle name="20% - Accent3 2 2 2 2 2 2 3" xfId="4222"/>
    <cellStyle name="20% - Accent3 2 2 2 2 2 2 3 2" xfId="4223"/>
    <cellStyle name="20% - Accent3 2 2 2 2 2 2 3 2 2" xfId="4224"/>
    <cellStyle name="20% - Accent3 2 2 2 2 2 2 3 2 2 2" xfId="4225"/>
    <cellStyle name="20% - Accent3 2 2 2 2 2 2 3 2 2 2 2" xfId="4226"/>
    <cellStyle name="20% - Accent3 2 2 2 2 2 2 3 2 2 3" xfId="4227"/>
    <cellStyle name="20% - Accent3 2 2 2 2 2 2 3 2 3" xfId="4228"/>
    <cellStyle name="20% - Accent3 2 2 2 2 2 2 3 2 3 2" xfId="4229"/>
    <cellStyle name="20% - Accent3 2 2 2 2 2 2 3 2 4" xfId="4230"/>
    <cellStyle name="20% - Accent3 2 2 2 2 2 2 3 3" xfId="4231"/>
    <cellStyle name="20% - Accent3 2 2 2 2 2 2 3 3 2" xfId="4232"/>
    <cellStyle name="20% - Accent3 2 2 2 2 2 2 3 3 2 2" xfId="4233"/>
    <cellStyle name="20% - Accent3 2 2 2 2 2 2 3 3 3" xfId="4234"/>
    <cellStyle name="20% - Accent3 2 2 2 2 2 2 3 4" xfId="4235"/>
    <cellStyle name="20% - Accent3 2 2 2 2 2 2 3 4 2" xfId="4236"/>
    <cellStyle name="20% - Accent3 2 2 2 2 2 2 3 5" xfId="4237"/>
    <cellStyle name="20% - Accent3 2 2 2 2 2 2 4" xfId="4238"/>
    <cellStyle name="20% - Accent3 2 2 2 2 2 2 4 2" xfId="4239"/>
    <cellStyle name="20% - Accent3 2 2 2 2 2 2 4 2 2" xfId="4240"/>
    <cellStyle name="20% - Accent3 2 2 2 2 2 2 4 2 2 2" xfId="4241"/>
    <cellStyle name="20% - Accent3 2 2 2 2 2 2 4 2 3" xfId="4242"/>
    <cellStyle name="20% - Accent3 2 2 2 2 2 2 4 3" xfId="4243"/>
    <cellStyle name="20% - Accent3 2 2 2 2 2 2 4 3 2" xfId="4244"/>
    <cellStyle name="20% - Accent3 2 2 2 2 2 2 4 4" xfId="4245"/>
    <cellStyle name="20% - Accent3 2 2 2 2 2 2 5" xfId="4246"/>
    <cellStyle name="20% - Accent3 2 2 2 2 2 2 5 2" xfId="4247"/>
    <cellStyle name="20% - Accent3 2 2 2 2 2 2 5 2 2" xfId="4248"/>
    <cellStyle name="20% - Accent3 2 2 2 2 2 2 5 3" xfId="4249"/>
    <cellStyle name="20% - Accent3 2 2 2 2 2 2 6" xfId="4250"/>
    <cellStyle name="20% - Accent3 2 2 2 2 2 2 6 2" xfId="4251"/>
    <cellStyle name="20% - Accent3 2 2 2 2 2 2 7" xfId="4252"/>
    <cellStyle name="20% - Accent3 2 2 2 2 2 3" xfId="4253"/>
    <cellStyle name="20% - Accent3 2 2 2 2 2 3 2" xfId="4254"/>
    <cellStyle name="20% - Accent3 2 2 2 2 2 3 2 2" xfId="4255"/>
    <cellStyle name="20% - Accent3 2 2 2 2 2 3 2 2 2" xfId="4256"/>
    <cellStyle name="20% - Accent3 2 2 2 2 2 3 2 2 2 2" xfId="4257"/>
    <cellStyle name="20% - Accent3 2 2 2 2 2 3 2 2 2 2 2" xfId="4258"/>
    <cellStyle name="20% - Accent3 2 2 2 2 2 3 2 2 2 3" xfId="4259"/>
    <cellStyle name="20% - Accent3 2 2 2 2 2 3 2 2 3" xfId="4260"/>
    <cellStyle name="20% - Accent3 2 2 2 2 2 3 2 2 3 2" xfId="4261"/>
    <cellStyle name="20% - Accent3 2 2 2 2 2 3 2 2 4" xfId="4262"/>
    <cellStyle name="20% - Accent3 2 2 2 2 2 3 2 3" xfId="4263"/>
    <cellStyle name="20% - Accent3 2 2 2 2 2 3 2 3 2" xfId="4264"/>
    <cellStyle name="20% - Accent3 2 2 2 2 2 3 2 3 2 2" xfId="4265"/>
    <cellStyle name="20% - Accent3 2 2 2 2 2 3 2 3 3" xfId="4266"/>
    <cellStyle name="20% - Accent3 2 2 2 2 2 3 2 4" xfId="4267"/>
    <cellStyle name="20% - Accent3 2 2 2 2 2 3 2 4 2" xfId="4268"/>
    <cellStyle name="20% - Accent3 2 2 2 2 2 3 2 5" xfId="4269"/>
    <cellStyle name="20% - Accent3 2 2 2 2 2 3 3" xfId="4270"/>
    <cellStyle name="20% - Accent3 2 2 2 2 2 3 3 2" xfId="4271"/>
    <cellStyle name="20% - Accent3 2 2 2 2 2 3 3 2 2" xfId="4272"/>
    <cellStyle name="20% - Accent3 2 2 2 2 2 3 3 2 2 2" xfId="4273"/>
    <cellStyle name="20% - Accent3 2 2 2 2 2 3 3 2 3" xfId="4274"/>
    <cellStyle name="20% - Accent3 2 2 2 2 2 3 3 3" xfId="4275"/>
    <cellStyle name="20% - Accent3 2 2 2 2 2 3 3 3 2" xfId="4276"/>
    <cellStyle name="20% - Accent3 2 2 2 2 2 3 3 4" xfId="4277"/>
    <cellStyle name="20% - Accent3 2 2 2 2 2 3 4" xfId="4278"/>
    <cellStyle name="20% - Accent3 2 2 2 2 2 3 4 2" xfId="4279"/>
    <cellStyle name="20% - Accent3 2 2 2 2 2 3 4 2 2" xfId="4280"/>
    <cellStyle name="20% - Accent3 2 2 2 2 2 3 4 3" xfId="4281"/>
    <cellStyle name="20% - Accent3 2 2 2 2 2 3 5" xfId="4282"/>
    <cellStyle name="20% - Accent3 2 2 2 2 2 3 5 2" xfId="4283"/>
    <cellStyle name="20% - Accent3 2 2 2 2 2 3 6" xfId="4284"/>
    <cellStyle name="20% - Accent3 2 2 2 2 2 4" xfId="4285"/>
    <cellStyle name="20% - Accent3 2 2 2 2 2 4 2" xfId="4286"/>
    <cellStyle name="20% - Accent3 2 2 2 2 2 4 2 2" xfId="4287"/>
    <cellStyle name="20% - Accent3 2 2 2 2 2 4 2 2 2" xfId="4288"/>
    <cellStyle name="20% - Accent3 2 2 2 2 2 4 2 2 2 2" xfId="4289"/>
    <cellStyle name="20% - Accent3 2 2 2 2 2 4 2 2 3" xfId="4290"/>
    <cellStyle name="20% - Accent3 2 2 2 2 2 4 2 3" xfId="4291"/>
    <cellStyle name="20% - Accent3 2 2 2 2 2 4 2 3 2" xfId="4292"/>
    <cellStyle name="20% - Accent3 2 2 2 2 2 4 2 4" xfId="4293"/>
    <cellStyle name="20% - Accent3 2 2 2 2 2 4 3" xfId="4294"/>
    <cellStyle name="20% - Accent3 2 2 2 2 2 4 3 2" xfId="4295"/>
    <cellStyle name="20% - Accent3 2 2 2 2 2 4 3 2 2" xfId="4296"/>
    <cellStyle name="20% - Accent3 2 2 2 2 2 4 3 3" xfId="4297"/>
    <cellStyle name="20% - Accent3 2 2 2 2 2 4 4" xfId="4298"/>
    <cellStyle name="20% - Accent3 2 2 2 2 2 4 4 2" xfId="4299"/>
    <cellStyle name="20% - Accent3 2 2 2 2 2 4 5" xfId="4300"/>
    <cellStyle name="20% - Accent3 2 2 2 2 2 5" xfId="4301"/>
    <cellStyle name="20% - Accent3 2 2 2 2 2 5 2" xfId="4302"/>
    <cellStyle name="20% - Accent3 2 2 2 2 2 5 2 2" xfId="4303"/>
    <cellStyle name="20% - Accent3 2 2 2 2 2 5 2 2 2" xfId="4304"/>
    <cellStyle name="20% - Accent3 2 2 2 2 2 5 2 3" xfId="4305"/>
    <cellStyle name="20% - Accent3 2 2 2 2 2 5 3" xfId="4306"/>
    <cellStyle name="20% - Accent3 2 2 2 2 2 5 3 2" xfId="4307"/>
    <cellStyle name="20% - Accent3 2 2 2 2 2 5 4" xfId="4308"/>
    <cellStyle name="20% - Accent3 2 2 2 2 2 6" xfId="4309"/>
    <cellStyle name="20% - Accent3 2 2 2 2 2 6 2" xfId="4310"/>
    <cellStyle name="20% - Accent3 2 2 2 2 2 6 2 2" xfId="4311"/>
    <cellStyle name="20% - Accent3 2 2 2 2 2 6 3" xfId="4312"/>
    <cellStyle name="20% - Accent3 2 2 2 2 2 7" xfId="4313"/>
    <cellStyle name="20% - Accent3 2 2 2 2 2 7 2" xfId="4314"/>
    <cellStyle name="20% - Accent3 2 2 2 2 2 8" xfId="4315"/>
    <cellStyle name="20% - Accent3 2 2 2 2 3" xfId="4316"/>
    <cellStyle name="20% - Accent3 2 2 2 2 3 2" xfId="4317"/>
    <cellStyle name="20% - Accent3 2 2 2 2 3 2 2" xfId="4318"/>
    <cellStyle name="20% - Accent3 2 2 2 2 3 2 2 2" xfId="4319"/>
    <cellStyle name="20% - Accent3 2 2 2 2 3 2 2 2 2" xfId="4320"/>
    <cellStyle name="20% - Accent3 2 2 2 2 3 2 2 2 2 2" xfId="4321"/>
    <cellStyle name="20% - Accent3 2 2 2 2 3 2 2 2 2 2 2" xfId="4322"/>
    <cellStyle name="20% - Accent3 2 2 2 2 3 2 2 2 2 3" xfId="4323"/>
    <cellStyle name="20% - Accent3 2 2 2 2 3 2 2 2 3" xfId="4324"/>
    <cellStyle name="20% - Accent3 2 2 2 2 3 2 2 2 3 2" xfId="4325"/>
    <cellStyle name="20% - Accent3 2 2 2 2 3 2 2 2 4" xfId="4326"/>
    <cellStyle name="20% - Accent3 2 2 2 2 3 2 2 3" xfId="4327"/>
    <cellStyle name="20% - Accent3 2 2 2 2 3 2 2 3 2" xfId="4328"/>
    <cellStyle name="20% - Accent3 2 2 2 2 3 2 2 3 2 2" xfId="4329"/>
    <cellStyle name="20% - Accent3 2 2 2 2 3 2 2 3 3" xfId="4330"/>
    <cellStyle name="20% - Accent3 2 2 2 2 3 2 2 4" xfId="4331"/>
    <cellStyle name="20% - Accent3 2 2 2 2 3 2 2 4 2" xfId="4332"/>
    <cellStyle name="20% - Accent3 2 2 2 2 3 2 2 5" xfId="4333"/>
    <cellStyle name="20% - Accent3 2 2 2 2 3 2 3" xfId="4334"/>
    <cellStyle name="20% - Accent3 2 2 2 2 3 2 3 2" xfId="4335"/>
    <cellStyle name="20% - Accent3 2 2 2 2 3 2 3 2 2" xfId="4336"/>
    <cellStyle name="20% - Accent3 2 2 2 2 3 2 3 2 2 2" xfId="4337"/>
    <cellStyle name="20% - Accent3 2 2 2 2 3 2 3 2 3" xfId="4338"/>
    <cellStyle name="20% - Accent3 2 2 2 2 3 2 3 3" xfId="4339"/>
    <cellStyle name="20% - Accent3 2 2 2 2 3 2 3 3 2" xfId="4340"/>
    <cellStyle name="20% - Accent3 2 2 2 2 3 2 3 4" xfId="4341"/>
    <cellStyle name="20% - Accent3 2 2 2 2 3 2 4" xfId="4342"/>
    <cellStyle name="20% - Accent3 2 2 2 2 3 2 4 2" xfId="4343"/>
    <cellStyle name="20% - Accent3 2 2 2 2 3 2 4 2 2" xfId="4344"/>
    <cellStyle name="20% - Accent3 2 2 2 2 3 2 4 3" xfId="4345"/>
    <cellStyle name="20% - Accent3 2 2 2 2 3 2 5" xfId="4346"/>
    <cellStyle name="20% - Accent3 2 2 2 2 3 2 5 2" xfId="4347"/>
    <cellStyle name="20% - Accent3 2 2 2 2 3 2 6" xfId="4348"/>
    <cellStyle name="20% - Accent3 2 2 2 2 3 3" xfId="4349"/>
    <cellStyle name="20% - Accent3 2 2 2 2 3 3 2" xfId="4350"/>
    <cellStyle name="20% - Accent3 2 2 2 2 3 3 2 2" xfId="4351"/>
    <cellStyle name="20% - Accent3 2 2 2 2 3 3 2 2 2" xfId="4352"/>
    <cellStyle name="20% - Accent3 2 2 2 2 3 3 2 2 2 2" xfId="4353"/>
    <cellStyle name="20% - Accent3 2 2 2 2 3 3 2 2 3" xfId="4354"/>
    <cellStyle name="20% - Accent3 2 2 2 2 3 3 2 3" xfId="4355"/>
    <cellStyle name="20% - Accent3 2 2 2 2 3 3 2 3 2" xfId="4356"/>
    <cellStyle name="20% - Accent3 2 2 2 2 3 3 2 4" xfId="4357"/>
    <cellStyle name="20% - Accent3 2 2 2 2 3 3 3" xfId="4358"/>
    <cellStyle name="20% - Accent3 2 2 2 2 3 3 3 2" xfId="4359"/>
    <cellStyle name="20% - Accent3 2 2 2 2 3 3 3 2 2" xfId="4360"/>
    <cellStyle name="20% - Accent3 2 2 2 2 3 3 3 3" xfId="4361"/>
    <cellStyle name="20% - Accent3 2 2 2 2 3 3 4" xfId="4362"/>
    <cellStyle name="20% - Accent3 2 2 2 2 3 3 4 2" xfId="4363"/>
    <cellStyle name="20% - Accent3 2 2 2 2 3 3 5" xfId="4364"/>
    <cellStyle name="20% - Accent3 2 2 2 2 3 4" xfId="4365"/>
    <cellStyle name="20% - Accent3 2 2 2 2 3 4 2" xfId="4366"/>
    <cellStyle name="20% - Accent3 2 2 2 2 3 4 2 2" xfId="4367"/>
    <cellStyle name="20% - Accent3 2 2 2 2 3 4 2 2 2" xfId="4368"/>
    <cellStyle name="20% - Accent3 2 2 2 2 3 4 2 3" xfId="4369"/>
    <cellStyle name="20% - Accent3 2 2 2 2 3 4 3" xfId="4370"/>
    <cellStyle name="20% - Accent3 2 2 2 2 3 4 3 2" xfId="4371"/>
    <cellStyle name="20% - Accent3 2 2 2 2 3 4 4" xfId="4372"/>
    <cellStyle name="20% - Accent3 2 2 2 2 3 5" xfId="4373"/>
    <cellStyle name="20% - Accent3 2 2 2 2 3 5 2" xfId="4374"/>
    <cellStyle name="20% - Accent3 2 2 2 2 3 5 2 2" xfId="4375"/>
    <cellStyle name="20% - Accent3 2 2 2 2 3 5 3" xfId="4376"/>
    <cellStyle name="20% - Accent3 2 2 2 2 3 6" xfId="4377"/>
    <cellStyle name="20% - Accent3 2 2 2 2 3 6 2" xfId="4378"/>
    <cellStyle name="20% - Accent3 2 2 2 2 3 7" xfId="4379"/>
    <cellStyle name="20% - Accent3 2 2 2 2 4" xfId="4380"/>
    <cellStyle name="20% - Accent3 2 2 2 2 4 2" xfId="4381"/>
    <cellStyle name="20% - Accent3 2 2 2 2 4 2 2" xfId="4382"/>
    <cellStyle name="20% - Accent3 2 2 2 2 4 2 2 2" xfId="4383"/>
    <cellStyle name="20% - Accent3 2 2 2 2 4 2 2 2 2" xfId="4384"/>
    <cellStyle name="20% - Accent3 2 2 2 2 4 2 2 2 2 2" xfId="4385"/>
    <cellStyle name="20% - Accent3 2 2 2 2 4 2 2 2 3" xfId="4386"/>
    <cellStyle name="20% - Accent3 2 2 2 2 4 2 2 3" xfId="4387"/>
    <cellStyle name="20% - Accent3 2 2 2 2 4 2 2 3 2" xfId="4388"/>
    <cellStyle name="20% - Accent3 2 2 2 2 4 2 2 4" xfId="4389"/>
    <cellStyle name="20% - Accent3 2 2 2 2 4 2 3" xfId="4390"/>
    <cellStyle name="20% - Accent3 2 2 2 2 4 2 3 2" xfId="4391"/>
    <cellStyle name="20% - Accent3 2 2 2 2 4 2 3 2 2" xfId="4392"/>
    <cellStyle name="20% - Accent3 2 2 2 2 4 2 3 3" xfId="4393"/>
    <cellStyle name="20% - Accent3 2 2 2 2 4 2 4" xfId="4394"/>
    <cellStyle name="20% - Accent3 2 2 2 2 4 2 4 2" xfId="4395"/>
    <cellStyle name="20% - Accent3 2 2 2 2 4 2 5" xfId="4396"/>
    <cellStyle name="20% - Accent3 2 2 2 2 4 3" xfId="4397"/>
    <cellStyle name="20% - Accent3 2 2 2 2 4 3 2" xfId="4398"/>
    <cellStyle name="20% - Accent3 2 2 2 2 4 3 2 2" xfId="4399"/>
    <cellStyle name="20% - Accent3 2 2 2 2 4 3 2 2 2" xfId="4400"/>
    <cellStyle name="20% - Accent3 2 2 2 2 4 3 2 3" xfId="4401"/>
    <cellStyle name="20% - Accent3 2 2 2 2 4 3 3" xfId="4402"/>
    <cellStyle name="20% - Accent3 2 2 2 2 4 3 3 2" xfId="4403"/>
    <cellStyle name="20% - Accent3 2 2 2 2 4 3 4" xfId="4404"/>
    <cellStyle name="20% - Accent3 2 2 2 2 4 4" xfId="4405"/>
    <cellStyle name="20% - Accent3 2 2 2 2 4 4 2" xfId="4406"/>
    <cellStyle name="20% - Accent3 2 2 2 2 4 4 2 2" xfId="4407"/>
    <cellStyle name="20% - Accent3 2 2 2 2 4 4 3" xfId="4408"/>
    <cellStyle name="20% - Accent3 2 2 2 2 4 5" xfId="4409"/>
    <cellStyle name="20% - Accent3 2 2 2 2 4 5 2" xfId="4410"/>
    <cellStyle name="20% - Accent3 2 2 2 2 4 6" xfId="4411"/>
    <cellStyle name="20% - Accent3 2 2 2 2 5" xfId="4412"/>
    <cellStyle name="20% - Accent3 2 2 2 2 5 2" xfId="4413"/>
    <cellStyle name="20% - Accent3 2 2 2 2 5 2 2" xfId="4414"/>
    <cellStyle name="20% - Accent3 2 2 2 2 5 2 2 2" xfId="4415"/>
    <cellStyle name="20% - Accent3 2 2 2 2 5 2 2 2 2" xfId="4416"/>
    <cellStyle name="20% - Accent3 2 2 2 2 5 2 2 3" xfId="4417"/>
    <cellStyle name="20% - Accent3 2 2 2 2 5 2 3" xfId="4418"/>
    <cellStyle name="20% - Accent3 2 2 2 2 5 2 3 2" xfId="4419"/>
    <cellStyle name="20% - Accent3 2 2 2 2 5 2 4" xfId="4420"/>
    <cellStyle name="20% - Accent3 2 2 2 2 5 3" xfId="4421"/>
    <cellStyle name="20% - Accent3 2 2 2 2 5 3 2" xfId="4422"/>
    <cellStyle name="20% - Accent3 2 2 2 2 5 3 2 2" xfId="4423"/>
    <cellStyle name="20% - Accent3 2 2 2 2 5 3 3" xfId="4424"/>
    <cellStyle name="20% - Accent3 2 2 2 2 5 4" xfId="4425"/>
    <cellStyle name="20% - Accent3 2 2 2 2 5 4 2" xfId="4426"/>
    <cellStyle name="20% - Accent3 2 2 2 2 5 5" xfId="4427"/>
    <cellStyle name="20% - Accent3 2 2 2 2 6" xfId="4428"/>
    <cellStyle name="20% - Accent3 2 2 2 2 6 2" xfId="4429"/>
    <cellStyle name="20% - Accent3 2 2 2 2 6 2 2" xfId="4430"/>
    <cellStyle name="20% - Accent3 2 2 2 2 6 2 2 2" xfId="4431"/>
    <cellStyle name="20% - Accent3 2 2 2 2 6 2 3" xfId="4432"/>
    <cellStyle name="20% - Accent3 2 2 2 2 6 3" xfId="4433"/>
    <cellStyle name="20% - Accent3 2 2 2 2 6 3 2" xfId="4434"/>
    <cellStyle name="20% - Accent3 2 2 2 2 6 4" xfId="4435"/>
    <cellStyle name="20% - Accent3 2 2 2 2 7" xfId="4436"/>
    <cellStyle name="20% - Accent3 2 2 2 2 7 2" xfId="4437"/>
    <cellStyle name="20% - Accent3 2 2 2 2 7 2 2" xfId="4438"/>
    <cellStyle name="20% - Accent3 2 2 2 2 7 3" xfId="4439"/>
    <cellStyle name="20% - Accent3 2 2 2 2 8" xfId="4440"/>
    <cellStyle name="20% - Accent3 2 2 2 2 8 2" xfId="4441"/>
    <cellStyle name="20% - Accent3 2 2 2 2 9" xfId="4442"/>
    <cellStyle name="20% - Accent3 2 2 2 3" xfId="4443"/>
    <cellStyle name="20% - Accent3 2 2 2 3 2" xfId="4444"/>
    <cellStyle name="20% - Accent3 2 2 2 3 2 2" xfId="4445"/>
    <cellStyle name="20% - Accent3 2 2 2 3 2 2 2" xfId="4446"/>
    <cellStyle name="20% - Accent3 2 2 2 3 2 2 2 2" xfId="4447"/>
    <cellStyle name="20% - Accent3 2 2 2 3 2 2 2 2 2" xfId="4448"/>
    <cellStyle name="20% - Accent3 2 2 2 3 2 2 2 2 2 2" xfId="4449"/>
    <cellStyle name="20% - Accent3 2 2 2 3 2 2 2 2 2 2 2" xfId="4450"/>
    <cellStyle name="20% - Accent3 2 2 2 3 2 2 2 2 2 3" xfId="4451"/>
    <cellStyle name="20% - Accent3 2 2 2 3 2 2 2 2 3" xfId="4452"/>
    <cellStyle name="20% - Accent3 2 2 2 3 2 2 2 2 3 2" xfId="4453"/>
    <cellStyle name="20% - Accent3 2 2 2 3 2 2 2 2 4" xfId="4454"/>
    <cellStyle name="20% - Accent3 2 2 2 3 2 2 2 3" xfId="4455"/>
    <cellStyle name="20% - Accent3 2 2 2 3 2 2 2 3 2" xfId="4456"/>
    <cellStyle name="20% - Accent3 2 2 2 3 2 2 2 3 2 2" xfId="4457"/>
    <cellStyle name="20% - Accent3 2 2 2 3 2 2 2 3 3" xfId="4458"/>
    <cellStyle name="20% - Accent3 2 2 2 3 2 2 2 4" xfId="4459"/>
    <cellStyle name="20% - Accent3 2 2 2 3 2 2 2 4 2" xfId="4460"/>
    <cellStyle name="20% - Accent3 2 2 2 3 2 2 2 5" xfId="4461"/>
    <cellStyle name="20% - Accent3 2 2 2 3 2 2 3" xfId="4462"/>
    <cellStyle name="20% - Accent3 2 2 2 3 2 2 3 2" xfId="4463"/>
    <cellStyle name="20% - Accent3 2 2 2 3 2 2 3 2 2" xfId="4464"/>
    <cellStyle name="20% - Accent3 2 2 2 3 2 2 3 2 2 2" xfId="4465"/>
    <cellStyle name="20% - Accent3 2 2 2 3 2 2 3 2 3" xfId="4466"/>
    <cellStyle name="20% - Accent3 2 2 2 3 2 2 3 3" xfId="4467"/>
    <cellStyle name="20% - Accent3 2 2 2 3 2 2 3 3 2" xfId="4468"/>
    <cellStyle name="20% - Accent3 2 2 2 3 2 2 3 4" xfId="4469"/>
    <cellStyle name="20% - Accent3 2 2 2 3 2 2 4" xfId="4470"/>
    <cellStyle name="20% - Accent3 2 2 2 3 2 2 4 2" xfId="4471"/>
    <cellStyle name="20% - Accent3 2 2 2 3 2 2 4 2 2" xfId="4472"/>
    <cellStyle name="20% - Accent3 2 2 2 3 2 2 4 3" xfId="4473"/>
    <cellStyle name="20% - Accent3 2 2 2 3 2 2 5" xfId="4474"/>
    <cellStyle name="20% - Accent3 2 2 2 3 2 2 5 2" xfId="4475"/>
    <cellStyle name="20% - Accent3 2 2 2 3 2 2 6" xfId="4476"/>
    <cellStyle name="20% - Accent3 2 2 2 3 2 3" xfId="4477"/>
    <cellStyle name="20% - Accent3 2 2 2 3 2 3 2" xfId="4478"/>
    <cellStyle name="20% - Accent3 2 2 2 3 2 3 2 2" xfId="4479"/>
    <cellStyle name="20% - Accent3 2 2 2 3 2 3 2 2 2" xfId="4480"/>
    <cellStyle name="20% - Accent3 2 2 2 3 2 3 2 2 2 2" xfId="4481"/>
    <cellStyle name="20% - Accent3 2 2 2 3 2 3 2 2 3" xfId="4482"/>
    <cellStyle name="20% - Accent3 2 2 2 3 2 3 2 3" xfId="4483"/>
    <cellStyle name="20% - Accent3 2 2 2 3 2 3 2 3 2" xfId="4484"/>
    <cellStyle name="20% - Accent3 2 2 2 3 2 3 2 4" xfId="4485"/>
    <cellStyle name="20% - Accent3 2 2 2 3 2 3 3" xfId="4486"/>
    <cellStyle name="20% - Accent3 2 2 2 3 2 3 3 2" xfId="4487"/>
    <cellStyle name="20% - Accent3 2 2 2 3 2 3 3 2 2" xfId="4488"/>
    <cellStyle name="20% - Accent3 2 2 2 3 2 3 3 3" xfId="4489"/>
    <cellStyle name="20% - Accent3 2 2 2 3 2 3 4" xfId="4490"/>
    <cellStyle name="20% - Accent3 2 2 2 3 2 3 4 2" xfId="4491"/>
    <cellStyle name="20% - Accent3 2 2 2 3 2 3 5" xfId="4492"/>
    <cellStyle name="20% - Accent3 2 2 2 3 2 4" xfId="4493"/>
    <cellStyle name="20% - Accent3 2 2 2 3 2 4 2" xfId="4494"/>
    <cellStyle name="20% - Accent3 2 2 2 3 2 4 2 2" xfId="4495"/>
    <cellStyle name="20% - Accent3 2 2 2 3 2 4 2 2 2" xfId="4496"/>
    <cellStyle name="20% - Accent3 2 2 2 3 2 4 2 3" xfId="4497"/>
    <cellStyle name="20% - Accent3 2 2 2 3 2 4 3" xfId="4498"/>
    <cellStyle name="20% - Accent3 2 2 2 3 2 4 3 2" xfId="4499"/>
    <cellStyle name="20% - Accent3 2 2 2 3 2 4 4" xfId="4500"/>
    <cellStyle name="20% - Accent3 2 2 2 3 2 5" xfId="4501"/>
    <cellStyle name="20% - Accent3 2 2 2 3 2 5 2" xfId="4502"/>
    <cellStyle name="20% - Accent3 2 2 2 3 2 5 2 2" xfId="4503"/>
    <cellStyle name="20% - Accent3 2 2 2 3 2 5 3" xfId="4504"/>
    <cellStyle name="20% - Accent3 2 2 2 3 2 6" xfId="4505"/>
    <cellStyle name="20% - Accent3 2 2 2 3 2 6 2" xfId="4506"/>
    <cellStyle name="20% - Accent3 2 2 2 3 2 7" xfId="4507"/>
    <cellStyle name="20% - Accent3 2 2 2 3 3" xfId="4508"/>
    <cellStyle name="20% - Accent3 2 2 2 3 3 2" xfId="4509"/>
    <cellStyle name="20% - Accent3 2 2 2 3 3 2 2" xfId="4510"/>
    <cellStyle name="20% - Accent3 2 2 2 3 3 2 2 2" xfId="4511"/>
    <cellStyle name="20% - Accent3 2 2 2 3 3 2 2 2 2" xfId="4512"/>
    <cellStyle name="20% - Accent3 2 2 2 3 3 2 2 2 2 2" xfId="4513"/>
    <cellStyle name="20% - Accent3 2 2 2 3 3 2 2 2 3" xfId="4514"/>
    <cellStyle name="20% - Accent3 2 2 2 3 3 2 2 3" xfId="4515"/>
    <cellStyle name="20% - Accent3 2 2 2 3 3 2 2 3 2" xfId="4516"/>
    <cellStyle name="20% - Accent3 2 2 2 3 3 2 2 4" xfId="4517"/>
    <cellStyle name="20% - Accent3 2 2 2 3 3 2 3" xfId="4518"/>
    <cellStyle name="20% - Accent3 2 2 2 3 3 2 3 2" xfId="4519"/>
    <cellStyle name="20% - Accent3 2 2 2 3 3 2 3 2 2" xfId="4520"/>
    <cellStyle name="20% - Accent3 2 2 2 3 3 2 3 3" xfId="4521"/>
    <cellStyle name="20% - Accent3 2 2 2 3 3 2 4" xfId="4522"/>
    <cellStyle name="20% - Accent3 2 2 2 3 3 2 4 2" xfId="4523"/>
    <cellStyle name="20% - Accent3 2 2 2 3 3 2 5" xfId="4524"/>
    <cellStyle name="20% - Accent3 2 2 2 3 3 3" xfId="4525"/>
    <cellStyle name="20% - Accent3 2 2 2 3 3 3 2" xfId="4526"/>
    <cellStyle name="20% - Accent3 2 2 2 3 3 3 2 2" xfId="4527"/>
    <cellStyle name="20% - Accent3 2 2 2 3 3 3 2 2 2" xfId="4528"/>
    <cellStyle name="20% - Accent3 2 2 2 3 3 3 2 3" xfId="4529"/>
    <cellStyle name="20% - Accent3 2 2 2 3 3 3 3" xfId="4530"/>
    <cellStyle name="20% - Accent3 2 2 2 3 3 3 3 2" xfId="4531"/>
    <cellStyle name="20% - Accent3 2 2 2 3 3 3 4" xfId="4532"/>
    <cellStyle name="20% - Accent3 2 2 2 3 3 4" xfId="4533"/>
    <cellStyle name="20% - Accent3 2 2 2 3 3 4 2" xfId="4534"/>
    <cellStyle name="20% - Accent3 2 2 2 3 3 4 2 2" xfId="4535"/>
    <cellStyle name="20% - Accent3 2 2 2 3 3 4 3" xfId="4536"/>
    <cellStyle name="20% - Accent3 2 2 2 3 3 5" xfId="4537"/>
    <cellStyle name="20% - Accent3 2 2 2 3 3 5 2" xfId="4538"/>
    <cellStyle name="20% - Accent3 2 2 2 3 3 6" xfId="4539"/>
    <cellStyle name="20% - Accent3 2 2 2 3 4" xfId="4540"/>
    <cellStyle name="20% - Accent3 2 2 2 3 4 2" xfId="4541"/>
    <cellStyle name="20% - Accent3 2 2 2 3 4 2 2" xfId="4542"/>
    <cellStyle name="20% - Accent3 2 2 2 3 4 2 2 2" xfId="4543"/>
    <cellStyle name="20% - Accent3 2 2 2 3 4 2 2 2 2" xfId="4544"/>
    <cellStyle name="20% - Accent3 2 2 2 3 4 2 2 3" xfId="4545"/>
    <cellStyle name="20% - Accent3 2 2 2 3 4 2 3" xfId="4546"/>
    <cellStyle name="20% - Accent3 2 2 2 3 4 2 3 2" xfId="4547"/>
    <cellStyle name="20% - Accent3 2 2 2 3 4 2 4" xfId="4548"/>
    <cellStyle name="20% - Accent3 2 2 2 3 4 3" xfId="4549"/>
    <cellStyle name="20% - Accent3 2 2 2 3 4 3 2" xfId="4550"/>
    <cellStyle name="20% - Accent3 2 2 2 3 4 3 2 2" xfId="4551"/>
    <cellStyle name="20% - Accent3 2 2 2 3 4 3 3" xfId="4552"/>
    <cellStyle name="20% - Accent3 2 2 2 3 4 4" xfId="4553"/>
    <cellStyle name="20% - Accent3 2 2 2 3 4 4 2" xfId="4554"/>
    <cellStyle name="20% - Accent3 2 2 2 3 4 5" xfId="4555"/>
    <cellStyle name="20% - Accent3 2 2 2 3 5" xfId="4556"/>
    <cellStyle name="20% - Accent3 2 2 2 3 5 2" xfId="4557"/>
    <cellStyle name="20% - Accent3 2 2 2 3 5 2 2" xfId="4558"/>
    <cellStyle name="20% - Accent3 2 2 2 3 5 2 2 2" xfId="4559"/>
    <cellStyle name="20% - Accent3 2 2 2 3 5 2 3" xfId="4560"/>
    <cellStyle name="20% - Accent3 2 2 2 3 5 3" xfId="4561"/>
    <cellStyle name="20% - Accent3 2 2 2 3 5 3 2" xfId="4562"/>
    <cellStyle name="20% - Accent3 2 2 2 3 5 4" xfId="4563"/>
    <cellStyle name="20% - Accent3 2 2 2 3 6" xfId="4564"/>
    <cellStyle name="20% - Accent3 2 2 2 3 6 2" xfId="4565"/>
    <cellStyle name="20% - Accent3 2 2 2 3 6 2 2" xfId="4566"/>
    <cellStyle name="20% - Accent3 2 2 2 3 6 3" xfId="4567"/>
    <cellStyle name="20% - Accent3 2 2 2 3 7" xfId="4568"/>
    <cellStyle name="20% - Accent3 2 2 2 3 7 2" xfId="4569"/>
    <cellStyle name="20% - Accent3 2 2 2 3 8" xfId="4570"/>
    <cellStyle name="20% - Accent3 2 2 2 4" xfId="4571"/>
    <cellStyle name="20% - Accent3 2 2 2 4 2" xfId="4572"/>
    <cellStyle name="20% - Accent3 2 2 2 4 2 2" xfId="4573"/>
    <cellStyle name="20% - Accent3 2 2 2 4 2 2 2" xfId="4574"/>
    <cellStyle name="20% - Accent3 2 2 2 4 2 2 2 2" xfId="4575"/>
    <cellStyle name="20% - Accent3 2 2 2 4 2 2 2 2 2" xfId="4576"/>
    <cellStyle name="20% - Accent3 2 2 2 4 2 2 2 2 2 2" xfId="4577"/>
    <cellStyle name="20% - Accent3 2 2 2 4 2 2 2 2 3" xfId="4578"/>
    <cellStyle name="20% - Accent3 2 2 2 4 2 2 2 3" xfId="4579"/>
    <cellStyle name="20% - Accent3 2 2 2 4 2 2 2 3 2" xfId="4580"/>
    <cellStyle name="20% - Accent3 2 2 2 4 2 2 2 4" xfId="4581"/>
    <cellStyle name="20% - Accent3 2 2 2 4 2 2 3" xfId="4582"/>
    <cellStyle name="20% - Accent3 2 2 2 4 2 2 3 2" xfId="4583"/>
    <cellStyle name="20% - Accent3 2 2 2 4 2 2 3 2 2" xfId="4584"/>
    <cellStyle name="20% - Accent3 2 2 2 4 2 2 3 3" xfId="4585"/>
    <cellStyle name="20% - Accent3 2 2 2 4 2 2 4" xfId="4586"/>
    <cellStyle name="20% - Accent3 2 2 2 4 2 2 4 2" xfId="4587"/>
    <cellStyle name="20% - Accent3 2 2 2 4 2 2 5" xfId="4588"/>
    <cellStyle name="20% - Accent3 2 2 2 4 2 3" xfId="4589"/>
    <cellStyle name="20% - Accent3 2 2 2 4 2 3 2" xfId="4590"/>
    <cellStyle name="20% - Accent3 2 2 2 4 2 3 2 2" xfId="4591"/>
    <cellStyle name="20% - Accent3 2 2 2 4 2 3 2 2 2" xfId="4592"/>
    <cellStyle name="20% - Accent3 2 2 2 4 2 3 2 3" xfId="4593"/>
    <cellStyle name="20% - Accent3 2 2 2 4 2 3 3" xfId="4594"/>
    <cellStyle name="20% - Accent3 2 2 2 4 2 3 3 2" xfId="4595"/>
    <cellStyle name="20% - Accent3 2 2 2 4 2 3 4" xfId="4596"/>
    <cellStyle name="20% - Accent3 2 2 2 4 2 4" xfId="4597"/>
    <cellStyle name="20% - Accent3 2 2 2 4 2 4 2" xfId="4598"/>
    <cellStyle name="20% - Accent3 2 2 2 4 2 4 2 2" xfId="4599"/>
    <cellStyle name="20% - Accent3 2 2 2 4 2 4 3" xfId="4600"/>
    <cellStyle name="20% - Accent3 2 2 2 4 2 5" xfId="4601"/>
    <cellStyle name="20% - Accent3 2 2 2 4 2 5 2" xfId="4602"/>
    <cellStyle name="20% - Accent3 2 2 2 4 2 6" xfId="4603"/>
    <cellStyle name="20% - Accent3 2 2 2 4 3" xfId="4604"/>
    <cellStyle name="20% - Accent3 2 2 2 4 3 2" xfId="4605"/>
    <cellStyle name="20% - Accent3 2 2 2 4 3 2 2" xfId="4606"/>
    <cellStyle name="20% - Accent3 2 2 2 4 3 2 2 2" xfId="4607"/>
    <cellStyle name="20% - Accent3 2 2 2 4 3 2 2 2 2" xfId="4608"/>
    <cellStyle name="20% - Accent3 2 2 2 4 3 2 2 3" xfId="4609"/>
    <cellStyle name="20% - Accent3 2 2 2 4 3 2 3" xfId="4610"/>
    <cellStyle name="20% - Accent3 2 2 2 4 3 2 3 2" xfId="4611"/>
    <cellStyle name="20% - Accent3 2 2 2 4 3 2 4" xfId="4612"/>
    <cellStyle name="20% - Accent3 2 2 2 4 3 3" xfId="4613"/>
    <cellStyle name="20% - Accent3 2 2 2 4 3 3 2" xfId="4614"/>
    <cellStyle name="20% - Accent3 2 2 2 4 3 3 2 2" xfId="4615"/>
    <cellStyle name="20% - Accent3 2 2 2 4 3 3 3" xfId="4616"/>
    <cellStyle name="20% - Accent3 2 2 2 4 3 4" xfId="4617"/>
    <cellStyle name="20% - Accent3 2 2 2 4 3 4 2" xfId="4618"/>
    <cellStyle name="20% - Accent3 2 2 2 4 3 5" xfId="4619"/>
    <cellStyle name="20% - Accent3 2 2 2 4 4" xfId="4620"/>
    <cellStyle name="20% - Accent3 2 2 2 4 4 2" xfId="4621"/>
    <cellStyle name="20% - Accent3 2 2 2 4 4 2 2" xfId="4622"/>
    <cellStyle name="20% - Accent3 2 2 2 4 4 2 2 2" xfId="4623"/>
    <cellStyle name="20% - Accent3 2 2 2 4 4 2 3" xfId="4624"/>
    <cellStyle name="20% - Accent3 2 2 2 4 4 3" xfId="4625"/>
    <cellStyle name="20% - Accent3 2 2 2 4 4 3 2" xfId="4626"/>
    <cellStyle name="20% - Accent3 2 2 2 4 4 4" xfId="4627"/>
    <cellStyle name="20% - Accent3 2 2 2 4 5" xfId="4628"/>
    <cellStyle name="20% - Accent3 2 2 2 4 5 2" xfId="4629"/>
    <cellStyle name="20% - Accent3 2 2 2 4 5 2 2" xfId="4630"/>
    <cellStyle name="20% - Accent3 2 2 2 4 5 3" xfId="4631"/>
    <cellStyle name="20% - Accent3 2 2 2 4 6" xfId="4632"/>
    <cellStyle name="20% - Accent3 2 2 2 4 6 2" xfId="4633"/>
    <cellStyle name="20% - Accent3 2 2 2 4 7" xfId="4634"/>
    <cellStyle name="20% - Accent3 2 2 2 5" xfId="4635"/>
    <cellStyle name="20% - Accent3 2 2 2 5 2" xfId="4636"/>
    <cellStyle name="20% - Accent3 2 2 2 5 2 2" xfId="4637"/>
    <cellStyle name="20% - Accent3 2 2 2 5 2 2 2" xfId="4638"/>
    <cellStyle name="20% - Accent3 2 2 2 5 2 2 2 2" xfId="4639"/>
    <cellStyle name="20% - Accent3 2 2 2 5 2 2 2 2 2" xfId="4640"/>
    <cellStyle name="20% - Accent3 2 2 2 5 2 2 2 3" xfId="4641"/>
    <cellStyle name="20% - Accent3 2 2 2 5 2 2 3" xfId="4642"/>
    <cellStyle name="20% - Accent3 2 2 2 5 2 2 3 2" xfId="4643"/>
    <cellStyle name="20% - Accent3 2 2 2 5 2 2 4" xfId="4644"/>
    <cellStyle name="20% - Accent3 2 2 2 5 2 3" xfId="4645"/>
    <cellStyle name="20% - Accent3 2 2 2 5 2 3 2" xfId="4646"/>
    <cellStyle name="20% - Accent3 2 2 2 5 2 3 2 2" xfId="4647"/>
    <cellStyle name="20% - Accent3 2 2 2 5 2 3 3" xfId="4648"/>
    <cellStyle name="20% - Accent3 2 2 2 5 2 4" xfId="4649"/>
    <cellStyle name="20% - Accent3 2 2 2 5 2 4 2" xfId="4650"/>
    <cellStyle name="20% - Accent3 2 2 2 5 2 5" xfId="4651"/>
    <cellStyle name="20% - Accent3 2 2 2 5 3" xfId="4652"/>
    <cellStyle name="20% - Accent3 2 2 2 5 3 2" xfId="4653"/>
    <cellStyle name="20% - Accent3 2 2 2 5 3 2 2" xfId="4654"/>
    <cellStyle name="20% - Accent3 2 2 2 5 3 2 2 2" xfId="4655"/>
    <cellStyle name="20% - Accent3 2 2 2 5 3 2 3" xfId="4656"/>
    <cellStyle name="20% - Accent3 2 2 2 5 3 3" xfId="4657"/>
    <cellStyle name="20% - Accent3 2 2 2 5 3 3 2" xfId="4658"/>
    <cellStyle name="20% - Accent3 2 2 2 5 3 4" xfId="4659"/>
    <cellStyle name="20% - Accent3 2 2 2 5 4" xfId="4660"/>
    <cellStyle name="20% - Accent3 2 2 2 5 4 2" xfId="4661"/>
    <cellStyle name="20% - Accent3 2 2 2 5 4 2 2" xfId="4662"/>
    <cellStyle name="20% - Accent3 2 2 2 5 4 3" xfId="4663"/>
    <cellStyle name="20% - Accent3 2 2 2 5 5" xfId="4664"/>
    <cellStyle name="20% - Accent3 2 2 2 5 5 2" xfId="4665"/>
    <cellStyle name="20% - Accent3 2 2 2 5 6" xfId="4666"/>
    <cellStyle name="20% - Accent3 2 2 2 6" xfId="4667"/>
    <cellStyle name="20% - Accent3 2 2 2 6 2" xfId="4668"/>
    <cellStyle name="20% - Accent3 2 2 2 6 2 2" xfId="4669"/>
    <cellStyle name="20% - Accent3 2 2 2 6 2 2 2" xfId="4670"/>
    <cellStyle name="20% - Accent3 2 2 2 6 2 2 2 2" xfId="4671"/>
    <cellStyle name="20% - Accent3 2 2 2 6 2 2 3" xfId="4672"/>
    <cellStyle name="20% - Accent3 2 2 2 6 2 3" xfId="4673"/>
    <cellStyle name="20% - Accent3 2 2 2 6 2 3 2" xfId="4674"/>
    <cellStyle name="20% - Accent3 2 2 2 6 2 4" xfId="4675"/>
    <cellStyle name="20% - Accent3 2 2 2 6 3" xfId="4676"/>
    <cellStyle name="20% - Accent3 2 2 2 6 3 2" xfId="4677"/>
    <cellStyle name="20% - Accent3 2 2 2 6 3 2 2" xfId="4678"/>
    <cellStyle name="20% - Accent3 2 2 2 6 3 3" xfId="4679"/>
    <cellStyle name="20% - Accent3 2 2 2 6 4" xfId="4680"/>
    <cellStyle name="20% - Accent3 2 2 2 6 4 2" xfId="4681"/>
    <cellStyle name="20% - Accent3 2 2 2 6 5" xfId="4682"/>
    <cellStyle name="20% - Accent3 2 2 2 7" xfId="4683"/>
    <cellStyle name="20% - Accent3 2 2 2 7 2" xfId="4684"/>
    <cellStyle name="20% - Accent3 2 2 2 7 2 2" xfId="4685"/>
    <cellStyle name="20% - Accent3 2 2 2 7 2 2 2" xfId="4686"/>
    <cellStyle name="20% - Accent3 2 2 2 7 2 3" xfId="4687"/>
    <cellStyle name="20% - Accent3 2 2 2 7 3" xfId="4688"/>
    <cellStyle name="20% - Accent3 2 2 2 7 3 2" xfId="4689"/>
    <cellStyle name="20% - Accent3 2 2 2 7 4" xfId="4690"/>
    <cellStyle name="20% - Accent3 2 2 2 8" xfId="4691"/>
    <cellStyle name="20% - Accent3 2 2 2 8 2" xfId="4692"/>
    <cellStyle name="20% - Accent3 2 2 2 8 2 2" xfId="4693"/>
    <cellStyle name="20% - Accent3 2 2 2 8 3" xfId="4694"/>
    <cellStyle name="20% - Accent3 2 2 2 9" xfId="4695"/>
    <cellStyle name="20% - Accent3 2 2 2 9 2" xfId="4696"/>
    <cellStyle name="20% - Accent3 2 2 3" xfId="4697"/>
    <cellStyle name="20% - Accent3 2 2 3 2" xfId="4698"/>
    <cellStyle name="20% - Accent3 2 2 3 2 2" xfId="4699"/>
    <cellStyle name="20% - Accent3 2 2 3 2 2 2" xfId="4700"/>
    <cellStyle name="20% - Accent3 2 2 3 2 2 2 2" xfId="4701"/>
    <cellStyle name="20% - Accent3 2 2 3 2 2 2 2 2" xfId="4702"/>
    <cellStyle name="20% - Accent3 2 2 3 2 2 2 2 2 2" xfId="4703"/>
    <cellStyle name="20% - Accent3 2 2 3 2 2 2 2 2 2 2" xfId="4704"/>
    <cellStyle name="20% - Accent3 2 2 3 2 2 2 2 2 2 2 2" xfId="4705"/>
    <cellStyle name="20% - Accent3 2 2 3 2 2 2 2 2 2 3" xfId="4706"/>
    <cellStyle name="20% - Accent3 2 2 3 2 2 2 2 2 3" xfId="4707"/>
    <cellStyle name="20% - Accent3 2 2 3 2 2 2 2 2 3 2" xfId="4708"/>
    <cellStyle name="20% - Accent3 2 2 3 2 2 2 2 2 4" xfId="4709"/>
    <cellStyle name="20% - Accent3 2 2 3 2 2 2 2 3" xfId="4710"/>
    <cellStyle name="20% - Accent3 2 2 3 2 2 2 2 3 2" xfId="4711"/>
    <cellStyle name="20% - Accent3 2 2 3 2 2 2 2 3 2 2" xfId="4712"/>
    <cellStyle name="20% - Accent3 2 2 3 2 2 2 2 3 3" xfId="4713"/>
    <cellStyle name="20% - Accent3 2 2 3 2 2 2 2 4" xfId="4714"/>
    <cellStyle name="20% - Accent3 2 2 3 2 2 2 2 4 2" xfId="4715"/>
    <cellStyle name="20% - Accent3 2 2 3 2 2 2 2 5" xfId="4716"/>
    <cellStyle name="20% - Accent3 2 2 3 2 2 2 3" xfId="4717"/>
    <cellStyle name="20% - Accent3 2 2 3 2 2 2 3 2" xfId="4718"/>
    <cellStyle name="20% - Accent3 2 2 3 2 2 2 3 2 2" xfId="4719"/>
    <cellStyle name="20% - Accent3 2 2 3 2 2 2 3 2 2 2" xfId="4720"/>
    <cellStyle name="20% - Accent3 2 2 3 2 2 2 3 2 3" xfId="4721"/>
    <cellStyle name="20% - Accent3 2 2 3 2 2 2 3 3" xfId="4722"/>
    <cellStyle name="20% - Accent3 2 2 3 2 2 2 3 3 2" xfId="4723"/>
    <cellStyle name="20% - Accent3 2 2 3 2 2 2 3 4" xfId="4724"/>
    <cellStyle name="20% - Accent3 2 2 3 2 2 2 4" xfId="4725"/>
    <cellStyle name="20% - Accent3 2 2 3 2 2 2 4 2" xfId="4726"/>
    <cellStyle name="20% - Accent3 2 2 3 2 2 2 4 2 2" xfId="4727"/>
    <cellStyle name="20% - Accent3 2 2 3 2 2 2 4 3" xfId="4728"/>
    <cellStyle name="20% - Accent3 2 2 3 2 2 2 5" xfId="4729"/>
    <cellStyle name="20% - Accent3 2 2 3 2 2 2 5 2" xfId="4730"/>
    <cellStyle name="20% - Accent3 2 2 3 2 2 2 6" xfId="4731"/>
    <cellStyle name="20% - Accent3 2 2 3 2 2 3" xfId="4732"/>
    <cellStyle name="20% - Accent3 2 2 3 2 2 3 2" xfId="4733"/>
    <cellStyle name="20% - Accent3 2 2 3 2 2 3 2 2" xfId="4734"/>
    <cellStyle name="20% - Accent3 2 2 3 2 2 3 2 2 2" xfId="4735"/>
    <cellStyle name="20% - Accent3 2 2 3 2 2 3 2 2 2 2" xfId="4736"/>
    <cellStyle name="20% - Accent3 2 2 3 2 2 3 2 2 3" xfId="4737"/>
    <cellStyle name="20% - Accent3 2 2 3 2 2 3 2 3" xfId="4738"/>
    <cellStyle name="20% - Accent3 2 2 3 2 2 3 2 3 2" xfId="4739"/>
    <cellStyle name="20% - Accent3 2 2 3 2 2 3 2 4" xfId="4740"/>
    <cellStyle name="20% - Accent3 2 2 3 2 2 3 3" xfId="4741"/>
    <cellStyle name="20% - Accent3 2 2 3 2 2 3 3 2" xfId="4742"/>
    <cellStyle name="20% - Accent3 2 2 3 2 2 3 3 2 2" xfId="4743"/>
    <cellStyle name="20% - Accent3 2 2 3 2 2 3 3 3" xfId="4744"/>
    <cellStyle name="20% - Accent3 2 2 3 2 2 3 4" xfId="4745"/>
    <cellStyle name="20% - Accent3 2 2 3 2 2 3 4 2" xfId="4746"/>
    <cellStyle name="20% - Accent3 2 2 3 2 2 3 5" xfId="4747"/>
    <cellStyle name="20% - Accent3 2 2 3 2 2 4" xfId="4748"/>
    <cellStyle name="20% - Accent3 2 2 3 2 2 4 2" xfId="4749"/>
    <cellStyle name="20% - Accent3 2 2 3 2 2 4 2 2" xfId="4750"/>
    <cellStyle name="20% - Accent3 2 2 3 2 2 4 2 2 2" xfId="4751"/>
    <cellStyle name="20% - Accent3 2 2 3 2 2 4 2 3" xfId="4752"/>
    <cellStyle name="20% - Accent3 2 2 3 2 2 4 3" xfId="4753"/>
    <cellStyle name="20% - Accent3 2 2 3 2 2 4 3 2" xfId="4754"/>
    <cellStyle name="20% - Accent3 2 2 3 2 2 4 4" xfId="4755"/>
    <cellStyle name="20% - Accent3 2 2 3 2 2 5" xfId="4756"/>
    <cellStyle name="20% - Accent3 2 2 3 2 2 5 2" xfId="4757"/>
    <cellStyle name="20% - Accent3 2 2 3 2 2 5 2 2" xfId="4758"/>
    <cellStyle name="20% - Accent3 2 2 3 2 2 5 3" xfId="4759"/>
    <cellStyle name="20% - Accent3 2 2 3 2 2 6" xfId="4760"/>
    <cellStyle name="20% - Accent3 2 2 3 2 2 6 2" xfId="4761"/>
    <cellStyle name="20% - Accent3 2 2 3 2 2 7" xfId="4762"/>
    <cellStyle name="20% - Accent3 2 2 3 2 3" xfId="4763"/>
    <cellStyle name="20% - Accent3 2 2 3 2 3 2" xfId="4764"/>
    <cellStyle name="20% - Accent3 2 2 3 2 3 2 2" xfId="4765"/>
    <cellStyle name="20% - Accent3 2 2 3 2 3 2 2 2" xfId="4766"/>
    <cellStyle name="20% - Accent3 2 2 3 2 3 2 2 2 2" xfId="4767"/>
    <cellStyle name="20% - Accent3 2 2 3 2 3 2 2 2 2 2" xfId="4768"/>
    <cellStyle name="20% - Accent3 2 2 3 2 3 2 2 2 3" xfId="4769"/>
    <cellStyle name="20% - Accent3 2 2 3 2 3 2 2 3" xfId="4770"/>
    <cellStyle name="20% - Accent3 2 2 3 2 3 2 2 3 2" xfId="4771"/>
    <cellStyle name="20% - Accent3 2 2 3 2 3 2 2 4" xfId="4772"/>
    <cellStyle name="20% - Accent3 2 2 3 2 3 2 3" xfId="4773"/>
    <cellStyle name="20% - Accent3 2 2 3 2 3 2 3 2" xfId="4774"/>
    <cellStyle name="20% - Accent3 2 2 3 2 3 2 3 2 2" xfId="4775"/>
    <cellStyle name="20% - Accent3 2 2 3 2 3 2 3 3" xfId="4776"/>
    <cellStyle name="20% - Accent3 2 2 3 2 3 2 4" xfId="4777"/>
    <cellStyle name="20% - Accent3 2 2 3 2 3 2 4 2" xfId="4778"/>
    <cellStyle name="20% - Accent3 2 2 3 2 3 2 5" xfId="4779"/>
    <cellStyle name="20% - Accent3 2 2 3 2 3 3" xfId="4780"/>
    <cellStyle name="20% - Accent3 2 2 3 2 3 3 2" xfId="4781"/>
    <cellStyle name="20% - Accent3 2 2 3 2 3 3 2 2" xfId="4782"/>
    <cellStyle name="20% - Accent3 2 2 3 2 3 3 2 2 2" xfId="4783"/>
    <cellStyle name="20% - Accent3 2 2 3 2 3 3 2 3" xfId="4784"/>
    <cellStyle name="20% - Accent3 2 2 3 2 3 3 3" xfId="4785"/>
    <cellStyle name="20% - Accent3 2 2 3 2 3 3 3 2" xfId="4786"/>
    <cellStyle name="20% - Accent3 2 2 3 2 3 3 4" xfId="4787"/>
    <cellStyle name="20% - Accent3 2 2 3 2 3 4" xfId="4788"/>
    <cellStyle name="20% - Accent3 2 2 3 2 3 4 2" xfId="4789"/>
    <cellStyle name="20% - Accent3 2 2 3 2 3 4 2 2" xfId="4790"/>
    <cellStyle name="20% - Accent3 2 2 3 2 3 4 3" xfId="4791"/>
    <cellStyle name="20% - Accent3 2 2 3 2 3 5" xfId="4792"/>
    <cellStyle name="20% - Accent3 2 2 3 2 3 5 2" xfId="4793"/>
    <cellStyle name="20% - Accent3 2 2 3 2 3 6" xfId="4794"/>
    <cellStyle name="20% - Accent3 2 2 3 2 4" xfId="4795"/>
    <cellStyle name="20% - Accent3 2 2 3 2 4 2" xfId="4796"/>
    <cellStyle name="20% - Accent3 2 2 3 2 4 2 2" xfId="4797"/>
    <cellStyle name="20% - Accent3 2 2 3 2 4 2 2 2" xfId="4798"/>
    <cellStyle name="20% - Accent3 2 2 3 2 4 2 2 2 2" xfId="4799"/>
    <cellStyle name="20% - Accent3 2 2 3 2 4 2 2 3" xfId="4800"/>
    <cellStyle name="20% - Accent3 2 2 3 2 4 2 3" xfId="4801"/>
    <cellStyle name="20% - Accent3 2 2 3 2 4 2 3 2" xfId="4802"/>
    <cellStyle name="20% - Accent3 2 2 3 2 4 2 4" xfId="4803"/>
    <cellStyle name="20% - Accent3 2 2 3 2 4 3" xfId="4804"/>
    <cellStyle name="20% - Accent3 2 2 3 2 4 3 2" xfId="4805"/>
    <cellStyle name="20% - Accent3 2 2 3 2 4 3 2 2" xfId="4806"/>
    <cellStyle name="20% - Accent3 2 2 3 2 4 3 3" xfId="4807"/>
    <cellStyle name="20% - Accent3 2 2 3 2 4 4" xfId="4808"/>
    <cellStyle name="20% - Accent3 2 2 3 2 4 4 2" xfId="4809"/>
    <cellStyle name="20% - Accent3 2 2 3 2 4 5" xfId="4810"/>
    <cellStyle name="20% - Accent3 2 2 3 2 5" xfId="4811"/>
    <cellStyle name="20% - Accent3 2 2 3 2 5 2" xfId="4812"/>
    <cellStyle name="20% - Accent3 2 2 3 2 5 2 2" xfId="4813"/>
    <cellStyle name="20% - Accent3 2 2 3 2 5 2 2 2" xfId="4814"/>
    <cellStyle name="20% - Accent3 2 2 3 2 5 2 3" xfId="4815"/>
    <cellStyle name="20% - Accent3 2 2 3 2 5 3" xfId="4816"/>
    <cellStyle name="20% - Accent3 2 2 3 2 5 3 2" xfId="4817"/>
    <cellStyle name="20% - Accent3 2 2 3 2 5 4" xfId="4818"/>
    <cellStyle name="20% - Accent3 2 2 3 2 6" xfId="4819"/>
    <cellStyle name="20% - Accent3 2 2 3 2 6 2" xfId="4820"/>
    <cellStyle name="20% - Accent3 2 2 3 2 6 2 2" xfId="4821"/>
    <cellStyle name="20% - Accent3 2 2 3 2 6 3" xfId="4822"/>
    <cellStyle name="20% - Accent3 2 2 3 2 7" xfId="4823"/>
    <cellStyle name="20% - Accent3 2 2 3 2 7 2" xfId="4824"/>
    <cellStyle name="20% - Accent3 2 2 3 2 8" xfId="4825"/>
    <cellStyle name="20% - Accent3 2 2 3 3" xfId="4826"/>
    <cellStyle name="20% - Accent3 2 2 3 3 2" xfId="4827"/>
    <cellStyle name="20% - Accent3 2 2 3 3 2 2" xfId="4828"/>
    <cellStyle name="20% - Accent3 2 2 3 3 2 2 2" xfId="4829"/>
    <cellStyle name="20% - Accent3 2 2 3 3 2 2 2 2" xfId="4830"/>
    <cellStyle name="20% - Accent3 2 2 3 3 2 2 2 2 2" xfId="4831"/>
    <cellStyle name="20% - Accent3 2 2 3 3 2 2 2 2 2 2" xfId="4832"/>
    <cellStyle name="20% - Accent3 2 2 3 3 2 2 2 2 3" xfId="4833"/>
    <cellStyle name="20% - Accent3 2 2 3 3 2 2 2 3" xfId="4834"/>
    <cellStyle name="20% - Accent3 2 2 3 3 2 2 2 3 2" xfId="4835"/>
    <cellStyle name="20% - Accent3 2 2 3 3 2 2 2 4" xfId="4836"/>
    <cellStyle name="20% - Accent3 2 2 3 3 2 2 3" xfId="4837"/>
    <cellStyle name="20% - Accent3 2 2 3 3 2 2 3 2" xfId="4838"/>
    <cellStyle name="20% - Accent3 2 2 3 3 2 2 3 2 2" xfId="4839"/>
    <cellStyle name="20% - Accent3 2 2 3 3 2 2 3 3" xfId="4840"/>
    <cellStyle name="20% - Accent3 2 2 3 3 2 2 4" xfId="4841"/>
    <cellStyle name="20% - Accent3 2 2 3 3 2 2 4 2" xfId="4842"/>
    <cellStyle name="20% - Accent3 2 2 3 3 2 2 5" xfId="4843"/>
    <cellStyle name="20% - Accent3 2 2 3 3 2 3" xfId="4844"/>
    <cellStyle name="20% - Accent3 2 2 3 3 2 3 2" xfId="4845"/>
    <cellStyle name="20% - Accent3 2 2 3 3 2 3 2 2" xfId="4846"/>
    <cellStyle name="20% - Accent3 2 2 3 3 2 3 2 2 2" xfId="4847"/>
    <cellStyle name="20% - Accent3 2 2 3 3 2 3 2 3" xfId="4848"/>
    <cellStyle name="20% - Accent3 2 2 3 3 2 3 3" xfId="4849"/>
    <cellStyle name="20% - Accent3 2 2 3 3 2 3 3 2" xfId="4850"/>
    <cellStyle name="20% - Accent3 2 2 3 3 2 3 4" xfId="4851"/>
    <cellStyle name="20% - Accent3 2 2 3 3 2 4" xfId="4852"/>
    <cellStyle name="20% - Accent3 2 2 3 3 2 4 2" xfId="4853"/>
    <cellStyle name="20% - Accent3 2 2 3 3 2 4 2 2" xfId="4854"/>
    <cellStyle name="20% - Accent3 2 2 3 3 2 4 3" xfId="4855"/>
    <cellStyle name="20% - Accent3 2 2 3 3 2 5" xfId="4856"/>
    <cellStyle name="20% - Accent3 2 2 3 3 2 5 2" xfId="4857"/>
    <cellStyle name="20% - Accent3 2 2 3 3 2 6" xfId="4858"/>
    <cellStyle name="20% - Accent3 2 2 3 3 3" xfId="4859"/>
    <cellStyle name="20% - Accent3 2 2 3 3 3 2" xfId="4860"/>
    <cellStyle name="20% - Accent3 2 2 3 3 3 2 2" xfId="4861"/>
    <cellStyle name="20% - Accent3 2 2 3 3 3 2 2 2" xfId="4862"/>
    <cellStyle name="20% - Accent3 2 2 3 3 3 2 2 2 2" xfId="4863"/>
    <cellStyle name="20% - Accent3 2 2 3 3 3 2 2 3" xfId="4864"/>
    <cellStyle name="20% - Accent3 2 2 3 3 3 2 3" xfId="4865"/>
    <cellStyle name="20% - Accent3 2 2 3 3 3 2 3 2" xfId="4866"/>
    <cellStyle name="20% - Accent3 2 2 3 3 3 2 4" xfId="4867"/>
    <cellStyle name="20% - Accent3 2 2 3 3 3 3" xfId="4868"/>
    <cellStyle name="20% - Accent3 2 2 3 3 3 3 2" xfId="4869"/>
    <cellStyle name="20% - Accent3 2 2 3 3 3 3 2 2" xfId="4870"/>
    <cellStyle name="20% - Accent3 2 2 3 3 3 3 3" xfId="4871"/>
    <cellStyle name="20% - Accent3 2 2 3 3 3 4" xfId="4872"/>
    <cellStyle name="20% - Accent3 2 2 3 3 3 4 2" xfId="4873"/>
    <cellStyle name="20% - Accent3 2 2 3 3 3 5" xfId="4874"/>
    <cellStyle name="20% - Accent3 2 2 3 3 4" xfId="4875"/>
    <cellStyle name="20% - Accent3 2 2 3 3 4 2" xfId="4876"/>
    <cellStyle name="20% - Accent3 2 2 3 3 4 2 2" xfId="4877"/>
    <cellStyle name="20% - Accent3 2 2 3 3 4 2 2 2" xfId="4878"/>
    <cellStyle name="20% - Accent3 2 2 3 3 4 2 3" xfId="4879"/>
    <cellStyle name="20% - Accent3 2 2 3 3 4 3" xfId="4880"/>
    <cellStyle name="20% - Accent3 2 2 3 3 4 3 2" xfId="4881"/>
    <cellStyle name="20% - Accent3 2 2 3 3 4 4" xfId="4882"/>
    <cellStyle name="20% - Accent3 2 2 3 3 5" xfId="4883"/>
    <cellStyle name="20% - Accent3 2 2 3 3 5 2" xfId="4884"/>
    <cellStyle name="20% - Accent3 2 2 3 3 5 2 2" xfId="4885"/>
    <cellStyle name="20% - Accent3 2 2 3 3 5 3" xfId="4886"/>
    <cellStyle name="20% - Accent3 2 2 3 3 6" xfId="4887"/>
    <cellStyle name="20% - Accent3 2 2 3 3 6 2" xfId="4888"/>
    <cellStyle name="20% - Accent3 2 2 3 3 7" xfId="4889"/>
    <cellStyle name="20% - Accent3 2 2 3 4" xfId="4890"/>
    <cellStyle name="20% - Accent3 2 2 3 4 2" xfId="4891"/>
    <cellStyle name="20% - Accent3 2 2 3 4 2 2" xfId="4892"/>
    <cellStyle name="20% - Accent3 2 2 3 4 2 2 2" xfId="4893"/>
    <cellStyle name="20% - Accent3 2 2 3 4 2 2 2 2" xfId="4894"/>
    <cellStyle name="20% - Accent3 2 2 3 4 2 2 2 2 2" xfId="4895"/>
    <cellStyle name="20% - Accent3 2 2 3 4 2 2 2 3" xfId="4896"/>
    <cellStyle name="20% - Accent3 2 2 3 4 2 2 3" xfId="4897"/>
    <cellStyle name="20% - Accent3 2 2 3 4 2 2 3 2" xfId="4898"/>
    <cellStyle name="20% - Accent3 2 2 3 4 2 2 4" xfId="4899"/>
    <cellStyle name="20% - Accent3 2 2 3 4 2 3" xfId="4900"/>
    <cellStyle name="20% - Accent3 2 2 3 4 2 3 2" xfId="4901"/>
    <cellStyle name="20% - Accent3 2 2 3 4 2 3 2 2" xfId="4902"/>
    <cellStyle name="20% - Accent3 2 2 3 4 2 3 3" xfId="4903"/>
    <cellStyle name="20% - Accent3 2 2 3 4 2 4" xfId="4904"/>
    <cellStyle name="20% - Accent3 2 2 3 4 2 4 2" xfId="4905"/>
    <cellStyle name="20% - Accent3 2 2 3 4 2 5" xfId="4906"/>
    <cellStyle name="20% - Accent3 2 2 3 4 3" xfId="4907"/>
    <cellStyle name="20% - Accent3 2 2 3 4 3 2" xfId="4908"/>
    <cellStyle name="20% - Accent3 2 2 3 4 3 2 2" xfId="4909"/>
    <cellStyle name="20% - Accent3 2 2 3 4 3 2 2 2" xfId="4910"/>
    <cellStyle name="20% - Accent3 2 2 3 4 3 2 3" xfId="4911"/>
    <cellStyle name="20% - Accent3 2 2 3 4 3 3" xfId="4912"/>
    <cellStyle name="20% - Accent3 2 2 3 4 3 3 2" xfId="4913"/>
    <cellStyle name="20% - Accent3 2 2 3 4 3 4" xfId="4914"/>
    <cellStyle name="20% - Accent3 2 2 3 4 4" xfId="4915"/>
    <cellStyle name="20% - Accent3 2 2 3 4 4 2" xfId="4916"/>
    <cellStyle name="20% - Accent3 2 2 3 4 4 2 2" xfId="4917"/>
    <cellStyle name="20% - Accent3 2 2 3 4 4 3" xfId="4918"/>
    <cellStyle name="20% - Accent3 2 2 3 4 5" xfId="4919"/>
    <cellStyle name="20% - Accent3 2 2 3 4 5 2" xfId="4920"/>
    <cellStyle name="20% - Accent3 2 2 3 4 6" xfId="4921"/>
    <cellStyle name="20% - Accent3 2 2 3 5" xfId="4922"/>
    <cellStyle name="20% - Accent3 2 2 3 5 2" xfId="4923"/>
    <cellStyle name="20% - Accent3 2 2 3 5 2 2" xfId="4924"/>
    <cellStyle name="20% - Accent3 2 2 3 5 2 2 2" xfId="4925"/>
    <cellStyle name="20% - Accent3 2 2 3 5 2 2 2 2" xfId="4926"/>
    <cellStyle name="20% - Accent3 2 2 3 5 2 2 3" xfId="4927"/>
    <cellStyle name="20% - Accent3 2 2 3 5 2 3" xfId="4928"/>
    <cellStyle name="20% - Accent3 2 2 3 5 2 3 2" xfId="4929"/>
    <cellStyle name="20% - Accent3 2 2 3 5 2 4" xfId="4930"/>
    <cellStyle name="20% - Accent3 2 2 3 5 3" xfId="4931"/>
    <cellStyle name="20% - Accent3 2 2 3 5 3 2" xfId="4932"/>
    <cellStyle name="20% - Accent3 2 2 3 5 3 2 2" xfId="4933"/>
    <cellStyle name="20% - Accent3 2 2 3 5 3 3" xfId="4934"/>
    <cellStyle name="20% - Accent3 2 2 3 5 4" xfId="4935"/>
    <cellStyle name="20% - Accent3 2 2 3 5 4 2" xfId="4936"/>
    <cellStyle name="20% - Accent3 2 2 3 5 5" xfId="4937"/>
    <cellStyle name="20% - Accent3 2 2 3 6" xfId="4938"/>
    <cellStyle name="20% - Accent3 2 2 3 6 2" xfId="4939"/>
    <cellStyle name="20% - Accent3 2 2 3 6 2 2" xfId="4940"/>
    <cellStyle name="20% - Accent3 2 2 3 6 2 2 2" xfId="4941"/>
    <cellStyle name="20% - Accent3 2 2 3 6 2 3" xfId="4942"/>
    <cellStyle name="20% - Accent3 2 2 3 6 3" xfId="4943"/>
    <cellStyle name="20% - Accent3 2 2 3 6 3 2" xfId="4944"/>
    <cellStyle name="20% - Accent3 2 2 3 6 4" xfId="4945"/>
    <cellStyle name="20% - Accent3 2 2 3 7" xfId="4946"/>
    <cellStyle name="20% - Accent3 2 2 3 7 2" xfId="4947"/>
    <cellStyle name="20% - Accent3 2 2 3 7 2 2" xfId="4948"/>
    <cellStyle name="20% - Accent3 2 2 3 7 3" xfId="4949"/>
    <cellStyle name="20% - Accent3 2 2 3 8" xfId="4950"/>
    <cellStyle name="20% - Accent3 2 2 3 8 2" xfId="4951"/>
    <cellStyle name="20% - Accent3 2 2 3 9" xfId="4952"/>
    <cellStyle name="20% - Accent3 2 2 4" xfId="4953"/>
    <cellStyle name="20% - Accent3 2 2 4 2" xfId="4954"/>
    <cellStyle name="20% - Accent3 2 2 4 2 2" xfId="4955"/>
    <cellStyle name="20% - Accent3 2 2 4 2 2 2" xfId="4956"/>
    <cellStyle name="20% - Accent3 2 2 4 2 2 2 2" xfId="4957"/>
    <cellStyle name="20% - Accent3 2 2 4 2 2 2 2 2" xfId="4958"/>
    <cellStyle name="20% - Accent3 2 2 4 2 2 2 2 2 2" xfId="4959"/>
    <cellStyle name="20% - Accent3 2 2 4 2 2 2 2 2 2 2" xfId="4960"/>
    <cellStyle name="20% - Accent3 2 2 4 2 2 2 2 2 3" xfId="4961"/>
    <cellStyle name="20% - Accent3 2 2 4 2 2 2 2 3" xfId="4962"/>
    <cellStyle name="20% - Accent3 2 2 4 2 2 2 2 3 2" xfId="4963"/>
    <cellStyle name="20% - Accent3 2 2 4 2 2 2 2 4" xfId="4964"/>
    <cellStyle name="20% - Accent3 2 2 4 2 2 2 3" xfId="4965"/>
    <cellStyle name="20% - Accent3 2 2 4 2 2 2 3 2" xfId="4966"/>
    <cellStyle name="20% - Accent3 2 2 4 2 2 2 3 2 2" xfId="4967"/>
    <cellStyle name="20% - Accent3 2 2 4 2 2 2 3 3" xfId="4968"/>
    <cellStyle name="20% - Accent3 2 2 4 2 2 2 4" xfId="4969"/>
    <cellStyle name="20% - Accent3 2 2 4 2 2 2 4 2" xfId="4970"/>
    <cellStyle name="20% - Accent3 2 2 4 2 2 2 5" xfId="4971"/>
    <cellStyle name="20% - Accent3 2 2 4 2 2 3" xfId="4972"/>
    <cellStyle name="20% - Accent3 2 2 4 2 2 3 2" xfId="4973"/>
    <cellStyle name="20% - Accent3 2 2 4 2 2 3 2 2" xfId="4974"/>
    <cellStyle name="20% - Accent3 2 2 4 2 2 3 2 2 2" xfId="4975"/>
    <cellStyle name="20% - Accent3 2 2 4 2 2 3 2 3" xfId="4976"/>
    <cellStyle name="20% - Accent3 2 2 4 2 2 3 3" xfId="4977"/>
    <cellStyle name="20% - Accent3 2 2 4 2 2 3 3 2" xfId="4978"/>
    <cellStyle name="20% - Accent3 2 2 4 2 2 3 4" xfId="4979"/>
    <cellStyle name="20% - Accent3 2 2 4 2 2 4" xfId="4980"/>
    <cellStyle name="20% - Accent3 2 2 4 2 2 4 2" xfId="4981"/>
    <cellStyle name="20% - Accent3 2 2 4 2 2 4 2 2" xfId="4982"/>
    <cellStyle name="20% - Accent3 2 2 4 2 2 4 3" xfId="4983"/>
    <cellStyle name="20% - Accent3 2 2 4 2 2 5" xfId="4984"/>
    <cellStyle name="20% - Accent3 2 2 4 2 2 5 2" xfId="4985"/>
    <cellStyle name="20% - Accent3 2 2 4 2 2 6" xfId="4986"/>
    <cellStyle name="20% - Accent3 2 2 4 2 3" xfId="4987"/>
    <cellStyle name="20% - Accent3 2 2 4 2 3 2" xfId="4988"/>
    <cellStyle name="20% - Accent3 2 2 4 2 3 2 2" xfId="4989"/>
    <cellStyle name="20% - Accent3 2 2 4 2 3 2 2 2" xfId="4990"/>
    <cellStyle name="20% - Accent3 2 2 4 2 3 2 2 2 2" xfId="4991"/>
    <cellStyle name="20% - Accent3 2 2 4 2 3 2 2 3" xfId="4992"/>
    <cellStyle name="20% - Accent3 2 2 4 2 3 2 3" xfId="4993"/>
    <cellStyle name="20% - Accent3 2 2 4 2 3 2 3 2" xfId="4994"/>
    <cellStyle name="20% - Accent3 2 2 4 2 3 2 4" xfId="4995"/>
    <cellStyle name="20% - Accent3 2 2 4 2 3 3" xfId="4996"/>
    <cellStyle name="20% - Accent3 2 2 4 2 3 3 2" xfId="4997"/>
    <cellStyle name="20% - Accent3 2 2 4 2 3 3 2 2" xfId="4998"/>
    <cellStyle name="20% - Accent3 2 2 4 2 3 3 3" xfId="4999"/>
    <cellStyle name="20% - Accent3 2 2 4 2 3 4" xfId="5000"/>
    <cellStyle name="20% - Accent3 2 2 4 2 3 4 2" xfId="5001"/>
    <cellStyle name="20% - Accent3 2 2 4 2 3 5" xfId="5002"/>
    <cellStyle name="20% - Accent3 2 2 4 2 4" xfId="5003"/>
    <cellStyle name="20% - Accent3 2 2 4 2 4 2" xfId="5004"/>
    <cellStyle name="20% - Accent3 2 2 4 2 4 2 2" xfId="5005"/>
    <cellStyle name="20% - Accent3 2 2 4 2 4 2 2 2" xfId="5006"/>
    <cellStyle name="20% - Accent3 2 2 4 2 4 2 3" xfId="5007"/>
    <cellStyle name="20% - Accent3 2 2 4 2 4 3" xfId="5008"/>
    <cellStyle name="20% - Accent3 2 2 4 2 4 3 2" xfId="5009"/>
    <cellStyle name="20% - Accent3 2 2 4 2 4 4" xfId="5010"/>
    <cellStyle name="20% - Accent3 2 2 4 2 5" xfId="5011"/>
    <cellStyle name="20% - Accent3 2 2 4 2 5 2" xfId="5012"/>
    <cellStyle name="20% - Accent3 2 2 4 2 5 2 2" xfId="5013"/>
    <cellStyle name="20% - Accent3 2 2 4 2 5 3" xfId="5014"/>
    <cellStyle name="20% - Accent3 2 2 4 2 6" xfId="5015"/>
    <cellStyle name="20% - Accent3 2 2 4 2 6 2" xfId="5016"/>
    <cellStyle name="20% - Accent3 2 2 4 2 7" xfId="5017"/>
    <cellStyle name="20% - Accent3 2 2 4 3" xfId="5018"/>
    <cellStyle name="20% - Accent3 2 2 4 3 2" xfId="5019"/>
    <cellStyle name="20% - Accent3 2 2 4 3 2 2" xfId="5020"/>
    <cellStyle name="20% - Accent3 2 2 4 3 2 2 2" xfId="5021"/>
    <cellStyle name="20% - Accent3 2 2 4 3 2 2 2 2" xfId="5022"/>
    <cellStyle name="20% - Accent3 2 2 4 3 2 2 2 2 2" xfId="5023"/>
    <cellStyle name="20% - Accent3 2 2 4 3 2 2 2 3" xfId="5024"/>
    <cellStyle name="20% - Accent3 2 2 4 3 2 2 3" xfId="5025"/>
    <cellStyle name="20% - Accent3 2 2 4 3 2 2 3 2" xfId="5026"/>
    <cellStyle name="20% - Accent3 2 2 4 3 2 2 4" xfId="5027"/>
    <cellStyle name="20% - Accent3 2 2 4 3 2 3" xfId="5028"/>
    <cellStyle name="20% - Accent3 2 2 4 3 2 3 2" xfId="5029"/>
    <cellStyle name="20% - Accent3 2 2 4 3 2 3 2 2" xfId="5030"/>
    <cellStyle name="20% - Accent3 2 2 4 3 2 3 3" xfId="5031"/>
    <cellStyle name="20% - Accent3 2 2 4 3 2 4" xfId="5032"/>
    <cellStyle name="20% - Accent3 2 2 4 3 2 4 2" xfId="5033"/>
    <cellStyle name="20% - Accent3 2 2 4 3 2 5" xfId="5034"/>
    <cellStyle name="20% - Accent3 2 2 4 3 3" xfId="5035"/>
    <cellStyle name="20% - Accent3 2 2 4 3 3 2" xfId="5036"/>
    <cellStyle name="20% - Accent3 2 2 4 3 3 2 2" xfId="5037"/>
    <cellStyle name="20% - Accent3 2 2 4 3 3 2 2 2" xfId="5038"/>
    <cellStyle name="20% - Accent3 2 2 4 3 3 2 3" xfId="5039"/>
    <cellStyle name="20% - Accent3 2 2 4 3 3 3" xfId="5040"/>
    <cellStyle name="20% - Accent3 2 2 4 3 3 3 2" xfId="5041"/>
    <cellStyle name="20% - Accent3 2 2 4 3 3 4" xfId="5042"/>
    <cellStyle name="20% - Accent3 2 2 4 3 4" xfId="5043"/>
    <cellStyle name="20% - Accent3 2 2 4 3 4 2" xfId="5044"/>
    <cellStyle name="20% - Accent3 2 2 4 3 4 2 2" xfId="5045"/>
    <cellStyle name="20% - Accent3 2 2 4 3 4 3" xfId="5046"/>
    <cellStyle name="20% - Accent3 2 2 4 3 5" xfId="5047"/>
    <cellStyle name="20% - Accent3 2 2 4 3 5 2" xfId="5048"/>
    <cellStyle name="20% - Accent3 2 2 4 3 6" xfId="5049"/>
    <cellStyle name="20% - Accent3 2 2 4 4" xfId="5050"/>
    <cellStyle name="20% - Accent3 2 2 4 4 2" xfId="5051"/>
    <cellStyle name="20% - Accent3 2 2 4 4 2 2" xfId="5052"/>
    <cellStyle name="20% - Accent3 2 2 4 4 2 2 2" xfId="5053"/>
    <cellStyle name="20% - Accent3 2 2 4 4 2 2 2 2" xfId="5054"/>
    <cellStyle name="20% - Accent3 2 2 4 4 2 2 3" xfId="5055"/>
    <cellStyle name="20% - Accent3 2 2 4 4 2 3" xfId="5056"/>
    <cellStyle name="20% - Accent3 2 2 4 4 2 3 2" xfId="5057"/>
    <cellStyle name="20% - Accent3 2 2 4 4 2 4" xfId="5058"/>
    <cellStyle name="20% - Accent3 2 2 4 4 3" xfId="5059"/>
    <cellStyle name="20% - Accent3 2 2 4 4 3 2" xfId="5060"/>
    <cellStyle name="20% - Accent3 2 2 4 4 3 2 2" xfId="5061"/>
    <cellStyle name="20% - Accent3 2 2 4 4 3 3" xfId="5062"/>
    <cellStyle name="20% - Accent3 2 2 4 4 4" xfId="5063"/>
    <cellStyle name="20% - Accent3 2 2 4 4 4 2" xfId="5064"/>
    <cellStyle name="20% - Accent3 2 2 4 4 5" xfId="5065"/>
    <cellStyle name="20% - Accent3 2 2 4 5" xfId="5066"/>
    <cellStyle name="20% - Accent3 2 2 4 5 2" xfId="5067"/>
    <cellStyle name="20% - Accent3 2 2 4 5 2 2" xfId="5068"/>
    <cellStyle name="20% - Accent3 2 2 4 5 2 2 2" xfId="5069"/>
    <cellStyle name="20% - Accent3 2 2 4 5 2 3" xfId="5070"/>
    <cellStyle name="20% - Accent3 2 2 4 5 3" xfId="5071"/>
    <cellStyle name="20% - Accent3 2 2 4 5 3 2" xfId="5072"/>
    <cellStyle name="20% - Accent3 2 2 4 5 4" xfId="5073"/>
    <cellStyle name="20% - Accent3 2 2 4 6" xfId="5074"/>
    <cellStyle name="20% - Accent3 2 2 4 6 2" xfId="5075"/>
    <cellStyle name="20% - Accent3 2 2 4 6 2 2" xfId="5076"/>
    <cellStyle name="20% - Accent3 2 2 4 6 3" xfId="5077"/>
    <cellStyle name="20% - Accent3 2 2 4 7" xfId="5078"/>
    <cellStyle name="20% - Accent3 2 2 4 7 2" xfId="5079"/>
    <cellStyle name="20% - Accent3 2 2 4 8" xfId="5080"/>
    <cellStyle name="20% - Accent3 2 2 5" xfId="5081"/>
    <cellStyle name="20% - Accent3 2 2 5 2" xfId="5082"/>
    <cellStyle name="20% - Accent3 2 2 5 2 2" xfId="5083"/>
    <cellStyle name="20% - Accent3 2 2 5 2 2 2" xfId="5084"/>
    <cellStyle name="20% - Accent3 2 2 5 2 2 2 2" xfId="5085"/>
    <cellStyle name="20% - Accent3 2 2 5 2 2 2 2 2" xfId="5086"/>
    <cellStyle name="20% - Accent3 2 2 5 2 2 2 2 2 2" xfId="5087"/>
    <cellStyle name="20% - Accent3 2 2 5 2 2 2 2 3" xfId="5088"/>
    <cellStyle name="20% - Accent3 2 2 5 2 2 2 3" xfId="5089"/>
    <cellStyle name="20% - Accent3 2 2 5 2 2 2 3 2" xfId="5090"/>
    <cellStyle name="20% - Accent3 2 2 5 2 2 2 4" xfId="5091"/>
    <cellStyle name="20% - Accent3 2 2 5 2 2 3" xfId="5092"/>
    <cellStyle name="20% - Accent3 2 2 5 2 2 3 2" xfId="5093"/>
    <cellStyle name="20% - Accent3 2 2 5 2 2 3 2 2" xfId="5094"/>
    <cellStyle name="20% - Accent3 2 2 5 2 2 3 3" xfId="5095"/>
    <cellStyle name="20% - Accent3 2 2 5 2 2 4" xfId="5096"/>
    <cellStyle name="20% - Accent3 2 2 5 2 2 4 2" xfId="5097"/>
    <cellStyle name="20% - Accent3 2 2 5 2 2 5" xfId="5098"/>
    <cellStyle name="20% - Accent3 2 2 5 2 3" xfId="5099"/>
    <cellStyle name="20% - Accent3 2 2 5 2 3 2" xfId="5100"/>
    <cellStyle name="20% - Accent3 2 2 5 2 3 2 2" xfId="5101"/>
    <cellStyle name="20% - Accent3 2 2 5 2 3 2 2 2" xfId="5102"/>
    <cellStyle name="20% - Accent3 2 2 5 2 3 2 3" xfId="5103"/>
    <cellStyle name="20% - Accent3 2 2 5 2 3 3" xfId="5104"/>
    <cellStyle name="20% - Accent3 2 2 5 2 3 3 2" xfId="5105"/>
    <cellStyle name="20% - Accent3 2 2 5 2 3 4" xfId="5106"/>
    <cellStyle name="20% - Accent3 2 2 5 2 4" xfId="5107"/>
    <cellStyle name="20% - Accent3 2 2 5 2 4 2" xfId="5108"/>
    <cellStyle name="20% - Accent3 2 2 5 2 4 2 2" xfId="5109"/>
    <cellStyle name="20% - Accent3 2 2 5 2 4 3" xfId="5110"/>
    <cellStyle name="20% - Accent3 2 2 5 2 5" xfId="5111"/>
    <cellStyle name="20% - Accent3 2 2 5 2 5 2" xfId="5112"/>
    <cellStyle name="20% - Accent3 2 2 5 2 6" xfId="5113"/>
    <cellStyle name="20% - Accent3 2 2 5 3" xfId="5114"/>
    <cellStyle name="20% - Accent3 2 2 5 3 2" xfId="5115"/>
    <cellStyle name="20% - Accent3 2 2 5 3 2 2" xfId="5116"/>
    <cellStyle name="20% - Accent3 2 2 5 3 2 2 2" xfId="5117"/>
    <cellStyle name="20% - Accent3 2 2 5 3 2 2 2 2" xfId="5118"/>
    <cellStyle name="20% - Accent3 2 2 5 3 2 2 3" xfId="5119"/>
    <cellStyle name="20% - Accent3 2 2 5 3 2 3" xfId="5120"/>
    <cellStyle name="20% - Accent3 2 2 5 3 2 3 2" xfId="5121"/>
    <cellStyle name="20% - Accent3 2 2 5 3 2 4" xfId="5122"/>
    <cellStyle name="20% - Accent3 2 2 5 3 3" xfId="5123"/>
    <cellStyle name="20% - Accent3 2 2 5 3 3 2" xfId="5124"/>
    <cellStyle name="20% - Accent3 2 2 5 3 3 2 2" xfId="5125"/>
    <cellStyle name="20% - Accent3 2 2 5 3 3 3" xfId="5126"/>
    <cellStyle name="20% - Accent3 2 2 5 3 4" xfId="5127"/>
    <cellStyle name="20% - Accent3 2 2 5 3 4 2" xfId="5128"/>
    <cellStyle name="20% - Accent3 2 2 5 3 5" xfId="5129"/>
    <cellStyle name="20% - Accent3 2 2 5 4" xfId="5130"/>
    <cellStyle name="20% - Accent3 2 2 5 4 2" xfId="5131"/>
    <cellStyle name="20% - Accent3 2 2 5 4 2 2" xfId="5132"/>
    <cellStyle name="20% - Accent3 2 2 5 4 2 2 2" xfId="5133"/>
    <cellStyle name="20% - Accent3 2 2 5 4 2 3" xfId="5134"/>
    <cellStyle name="20% - Accent3 2 2 5 4 3" xfId="5135"/>
    <cellStyle name="20% - Accent3 2 2 5 4 3 2" xfId="5136"/>
    <cellStyle name="20% - Accent3 2 2 5 4 4" xfId="5137"/>
    <cellStyle name="20% - Accent3 2 2 5 5" xfId="5138"/>
    <cellStyle name="20% - Accent3 2 2 5 5 2" xfId="5139"/>
    <cellStyle name="20% - Accent3 2 2 5 5 2 2" xfId="5140"/>
    <cellStyle name="20% - Accent3 2 2 5 5 3" xfId="5141"/>
    <cellStyle name="20% - Accent3 2 2 5 6" xfId="5142"/>
    <cellStyle name="20% - Accent3 2 2 5 6 2" xfId="5143"/>
    <cellStyle name="20% - Accent3 2 2 5 7" xfId="5144"/>
    <cellStyle name="20% - Accent3 2 2 6" xfId="5145"/>
    <cellStyle name="20% - Accent3 2 2 6 2" xfId="5146"/>
    <cellStyle name="20% - Accent3 2 2 6 2 2" xfId="5147"/>
    <cellStyle name="20% - Accent3 2 2 6 2 2 2" xfId="5148"/>
    <cellStyle name="20% - Accent3 2 2 6 2 2 2 2" xfId="5149"/>
    <cellStyle name="20% - Accent3 2 2 6 2 2 2 2 2" xfId="5150"/>
    <cellStyle name="20% - Accent3 2 2 6 2 2 2 3" xfId="5151"/>
    <cellStyle name="20% - Accent3 2 2 6 2 2 3" xfId="5152"/>
    <cellStyle name="20% - Accent3 2 2 6 2 2 3 2" xfId="5153"/>
    <cellStyle name="20% - Accent3 2 2 6 2 2 4" xfId="5154"/>
    <cellStyle name="20% - Accent3 2 2 6 2 3" xfId="5155"/>
    <cellStyle name="20% - Accent3 2 2 6 2 3 2" xfId="5156"/>
    <cellStyle name="20% - Accent3 2 2 6 2 3 2 2" xfId="5157"/>
    <cellStyle name="20% - Accent3 2 2 6 2 3 3" xfId="5158"/>
    <cellStyle name="20% - Accent3 2 2 6 2 4" xfId="5159"/>
    <cellStyle name="20% - Accent3 2 2 6 2 4 2" xfId="5160"/>
    <cellStyle name="20% - Accent3 2 2 6 2 5" xfId="5161"/>
    <cellStyle name="20% - Accent3 2 2 6 3" xfId="5162"/>
    <cellStyle name="20% - Accent3 2 2 6 3 2" xfId="5163"/>
    <cellStyle name="20% - Accent3 2 2 6 3 2 2" xfId="5164"/>
    <cellStyle name="20% - Accent3 2 2 6 3 2 2 2" xfId="5165"/>
    <cellStyle name="20% - Accent3 2 2 6 3 2 3" xfId="5166"/>
    <cellStyle name="20% - Accent3 2 2 6 3 3" xfId="5167"/>
    <cellStyle name="20% - Accent3 2 2 6 3 3 2" xfId="5168"/>
    <cellStyle name="20% - Accent3 2 2 6 3 4" xfId="5169"/>
    <cellStyle name="20% - Accent3 2 2 6 4" xfId="5170"/>
    <cellStyle name="20% - Accent3 2 2 6 4 2" xfId="5171"/>
    <cellStyle name="20% - Accent3 2 2 6 4 2 2" xfId="5172"/>
    <cellStyle name="20% - Accent3 2 2 6 4 3" xfId="5173"/>
    <cellStyle name="20% - Accent3 2 2 6 5" xfId="5174"/>
    <cellStyle name="20% - Accent3 2 2 6 5 2" xfId="5175"/>
    <cellStyle name="20% - Accent3 2 2 6 6" xfId="5176"/>
    <cellStyle name="20% - Accent3 2 2 7" xfId="5177"/>
    <cellStyle name="20% - Accent3 2 2 7 2" xfId="5178"/>
    <cellStyle name="20% - Accent3 2 2 7 2 2" xfId="5179"/>
    <cellStyle name="20% - Accent3 2 2 7 2 2 2" xfId="5180"/>
    <cellStyle name="20% - Accent3 2 2 7 2 2 2 2" xfId="5181"/>
    <cellStyle name="20% - Accent3 2 2 7 2 2 3" xfId="5182"/>
    <cellStyle name="20% - Accent3 2 2 7 2 3" xfId="5183"/>
    <cellStyle name="20% - Accent3 2 2 7 2 3 2" xfId="5184"/>
    <cellStyle name="20% - Accent3 2 2 7 2 4" xfId="5185"/>
    <cellStyle name="20% - Accent3 2 2 7 3" xfId="5186"/>
    <cellStyle name="20% - Accent3 2 2 7 3 2" xfId="5187"/>
    <cellStyle name="20% - Accent3 2 2 7 3 2 2" xfId="5188"/>
    <cellStyle name="20% - Accent3 2 2 7 3 3" xfId="5189"/>
    <cellStyle name="20% - Accent3 2 2 7 4" xfId="5190"/>
    <cellStyle name="20% - Accent3 2 2 7 4 2" xfId="5191"/>
    <cellStyle name="20% - Accent3 2 2 7 5" xfId="5192"/>
    <cellStyle name="20% - Accent3 2 2 8" xfId="5193"/>
    <cellStyle name="20% - Accent3 2 2 8 2" xfId="5194"/>
    <cellStyle name="20% - Accent3 2 2 8 2 2" xfId="5195"/>
    <cellStyle name="20% - Accent3 2 2 8 2 2 2" xfId="5196"/>
    <cellStyle name="20% - Accent3 2 2 8 2 3" xfId="5197"/>
    <cellStyle name="20% - Accent3 2 2 8 3" xfId="5198"/>
    <cellStyle name="20% - Accent3 2 2 8 3 2" xfId="5199"/>
    <cellStyle name="20% - Accent3 2 2 8 4" xfId="5200"/>
    <cellStyle name="20% - Accent3 2 2 9" xfId="5201"/>
    <cellStyle name="20% - Accent3 2 2 9 2" xfId="5202"/>
    <cellStyle name="20% - Accent3 2 2 9 2 2" xfId="5203"/>
    <cellStyle name="20% - Accent3 2 2 9 3" xfId="5204"/>
    <cellStyle name="20% - Accent3 2 3" xfId="5205"/>
    <cellStyle name="20% - Accent3 2 3 10" xfId="5206"/>
    <cellStyle name="20% - Accent3 2 3 2" xfId="5207"/>
    <cellStyle name="20% - Accent3 2 3 2 2" xfId="5208"/>
    <cellStyle name="20% - Accent3 2 3 2 2 2" xfId="5209"/>
    <cellStyle name="20% - Accent3 2 3 2 2 2 2" xfId="5210"/>
    <cellStyle name="20% - Accent3 2 3 2 2 2 2 2" xfId="5211"/>
    <cellStyle name="20% - Accent3 2 3 2 2 2 2 2 2" xfId="5212"/>
    <cellStyle name="20% - Accent3 2 3 2 2 2 2 2 2 2" xfId="5213"/>
    <cellStyle name="20% - Accent3 2 3 2 2 2 2 2 2 2 2" xfId="5214"/>
    <cellStyle name="20% - Accent3 2 3 2 2 2 2 2 2 2 2 2" xfId="5215"/>
    <cellStyle name="20% - Accent3 2 3 2 2 2 2 2 2 2 3" xfId="5216"/>
    <cellStyle name="20% - Accent3 2 3 2 2 2 2 2 2 3" xfId="5217"/>
    <cellStyle name="20% - Accent3 2 3 2 2 2 2 2 2 3 2" xfId="5218"/>
    <cellStyle name="20% - Accent3 2 3 2 2 2 2 2 2 4" xfId="5219"/>
    <cellStyle name="20% - Accent3 2 3 2 2 2 2 2 3" xfId="5220"/>
    <cellStyle name="20% - Accent3 2 3 2 2 2 2 2 3 2" xfId="5221"/>
    <cellStyle name="20% - Accent3 2 3 2 2 2 2 2 3 2 2" xfId="5222"/>
    <cellStyle name="20% - Accent3 2 3 2 2 2 2 2 3 3" xfId="5223"/>
    <cellStyle name="20% - Accent3 2 3 2 2 2 2 2 4" xfId="5224"/>
    <cellStyle name="20% - Accent3 2 3 2 2 2 2 2 4 2" xfId="5225"/>
    <cellStyle name="20% - Accent3 2 3 2 2 2 2 2 5" xfId="5226"/>
    <cellStyle name="20% - Accent3 2 3 2 2 2 2 3" xfId="5227"/>
    <cellStyle name="20% - Accent3 2 3 2 2 2 2 3 2" xfId="5228"/>
    <cellStyle name="20% - Accent3 2 3 2 2 2 2 3 2 2" xfId="5229"/>
    <cellStyle name="20% - Accent3 2 3 2 2 2 2 3 2 2 2" xfId="5230"/>
    <cellStyle name="20% - Accent3 2 3 2 2 2 2 3 2 3" xfId="5231"/>
    <cellStyle name="20% - Accent3 2 3 2 2 2 2 3 3" xfId="5232"/>
    <cellStyle name="20% - Accent3 2 3 2 2 2 2 3 3 2" xfId="5233"/>
    <cellStyle name="20% - Accent3 2 3 2 2 2 2 3 4" xfId="5234"/>
    <cellStyle name="20% - Accent3 2 3 2 2 2 2 4" xfId="5235"/>
    <cellStyle name="20% - Accent3 2 3 2 2 2 2 4 2" xfId="5236"/>
    <cellStyle name="20% - Accent3 2 3 2 2 2 2 4 2 2" xfId="5237"/>
    <cellStyle name="20% - Accent3 2 3 2 2 2 2 4 3" xfId="5238"/>
    <cellStyle name="20% - Accent3 2 3 2 2 2 2 5" xfId="5239"/>
    <cellStyle name="20% - Accent3 2 3 2 2 2 2 5 2" xfId="5240"/>
    <cellStyle name="20% - Accent3 2 3 2 2 2 2 6" xfId="5241"/>
    <cellStyle name="20% - Accent3 2 3 2 2 2 3" xfId="5242"/>
    <cellStyle name="20% - Accent3 2 3 2 2 2 3 2" xfId="5243"/>
    <cellStyle name="20% - Accent3 2 3 2 2 2 3 2 2" xfId="5244"/>
    <cellStyle name="20% - Accent3 2 3 2 2 2 3 2 2 2" xfId="5245"/>
    <cellStyle name="20% - Accent3 2 3 2 2 2 3 2 2 2 2" xfId="5246"/>
    <cellStyle name="20% - Accent3 2 3 2 2 2 3 2 2 3" xfId="5247"/>
    <cellStyle name="20% - Accent3 2 3 2 2 2 3 2 3" xfId="5248"/>
    <cellStyle name="20% - Accent3 2 3 2 2 2 3 2 3 2" xfId="5249"/>
    <cellStyle name="20% - Accent3 2 3 2 2 2 3 2 4" xfId="5250"/>
    <cellStyle name="20% - Accent3 2 3 2 2 2 3 3" xfId="5251"/>
    <cellStyle name="20% - Accent3 2 3 2 2 2 3 3 2" xfId="5252"/>
    <cellStyle name="20% - Accent3 2 3 2 2 2 3 3 2 2" xfId="5253"/>
    <cellStyle name="20% - Accent3 2 3 2 2 2 3 3 3" xfId="5254"/>
    <cellStyle name="20% - Accent3 2 3 2 2 2 3 4" xfId="5255"/>
    <cellStyle name="20% - Accent3 2 3 2 2 2 3 4 2" xfId="5256"/>
    <cellStyle name="20% - Accent3 2 3 2 2 2 3 5" xfId="5257"/>
    <cellStyle name="20% - Accent3 2 3 2 2 2 4" xfId="5258"/>
    <cellStyle name="20% - Accent3 2 3 2 2 2 4 2" xfId="5259"/>
    <cellStyle name="20% - Accent3 2 3 2 2 2 4 2 2" xfId="5260"/>
    <cellStyle name="20% - Accent3 2 3 2 2 2 4 2 2 2" xfId="5261"/>
    <cellStyle name="20% - Accent3 2 3 2 2 2 4 2 3" xfId="5262"/>
    <cellStyle name="20% - Accent3 2 3 2 2 2 4 3" xfId="5263"/>
    <cellStyle name="20% - Accent3 2 3 2 2 2 4 3 2" xfId="5264"/>
    <cellStyle name="20% - Accent3 2 3 2 2 2 4 4" xfId="5265"/>
    <cellStyle name="20% - Accent3 2 3 2 2 2 5" xfId="5266"/>
    <cellStyle name="20% - Accent3 2 3 2 2 2 5 2" xfId="5267"/>
    <cellStyle name="20% - Accent3 2 3 2 2 2 5 2 2" xfId="5268"/>
    <cellStyle name="20% - Accent3 2 3 2 2 2 5 3" xfId="5269"/>
    <cellStyle name="20% - Accent3 2 3 2 2 2 6" xfId="5270"/>
    <cellStyle name="20% - Accent3 2 3 2 2 2 6 2" xfId="5271"/>
    <cellStyle name="20% - Accent3 2 3 2 2 2 7" xfId="5272"/>
    <cellStyle name="20% - Accent3 2 3 2 2 3" xfId="5273"/>
    <cellStyle name="20% - Accent3 2 3 2 2 3 2" xfId="5274"/>
    <cellStyle name="20% - Accent3 2 3 2 2 3 2 2" xfId="5275"/>
    <cellStyle name="20% - Accent3 2 3 2 2 3 2 2 2" xfId="5276"/>
    <cellStyle name="20% - Accent3 2 3 2 2 3 2 2 2 2" xfId="5277"/>
    <cellStyle name="20% - Accent3 2 3 2 2 3 2 2 2 2 2" xfId="5278"/>
    <cellStyle name="20% - Accent3 2 3 2 2 3 2 2 2 3" xfId="5279"/>
    <cellStyle name="20% - Accent3 2 3 2 2 3 2 2 3" xfId="5280"/>
    <cellStyle name="20% - Accent3 2 3 2 2 3 2 2 3 2" xfId="5281"/>
    <cellStyle name="20% - Accent3 2 3 2 2 3 2 2 4" xfId="5282"/>
    <cellStyle name="20% - Accent3 2 3 2 2 3 2 3" xfId="5283"/>
    <cellStyle name="20% - Accent3 2 3 2 2 3 2 3 2" xfId="5284"/>
    <cellStyle name="20% - Accent3 2 3 2 2 3 2 3 2 2" xfId="5285"/>
    <cellStyle name="20% - Accent3 2 3 2 2 3 2 3 3" xfId="5286"/>
    <cellStyle name="20% - Accent3 2 3 2 2 3 2 4" xfId="5287"/>
    <cellStyle name="20% - Accent3 2 3 2 2 3 2 4 2" xfId="5288"/>
    <cellStyle name="20% - Accent3 2 3 2 2 3 2 5" xfId="5289"/>
    <cellStyle name="20% - Accent3 2 3 2 2 3 3" xfId="5290"/>
    <cellStyle name="20% - Accent3 2 3 2 2 3 3 2" xfId="5291"/>
    <cellStyle name="20% - Accent3 2 3 2 2 3 3 2 2" xfId="5292"/>
    <cellStyle name="20% - Accent3 2 3 2 2 3 3 2 2 2" xfId="5293"/>
    <cellStyle name="20% - Accent3 2 3 2 2 3 3 2 3" xfId="5294"/>
    <cellStyle name="20% - Accent3 2 3 2 2 3 3 3" xfId="5295"/>
    <cellStyle name="20% - Accent3 2 3 2 2 3 3 3 2" xfId="5296"/>
    <cellStyle name="20% - Accent3 2 3 2 2 3 3 4" xfId="5297"/>
    <cellStyle name="20% - Accent3 2 3 2 2 3 4" xfId="5298"/>
    <cellStyle name="20% - Accent3 2 3 2 2 3 4 2" xfId="5299"/>
    <cellStyle name="20% - Accent3 2 3 2 2 3 4 2 2" xfId="5300"/>
    <cellStyle name="20% - Accent3 2 3 2 2 3 4 3" xfId="5301"/>
    <cellStyle name="20% - Accent3 2 3 2 2 3 5" xfId="5302"/>
    <cellStyle name="20% - Accent3 2 3 2 2 3 5 2" xfId="5303"/>
    <cellStyle name="20% - Accent3 2 3 2 2 3 6" xfId="5304"/>
    <cellStyle name="20% - Accent3 2 3 2 2 4" xfId="5305"/>
    <cellStyle name="20% - Accent3 2 3 2 2 4 2" xfId="5306"/>
    <cellStyle name="20% - Accent3 2 3 2 2 4 2 2" xfId="5307"/>
    <cellStyle name="20% - Accent3 2 3 2 2 4 2 2 2" xfId="5308"/>
    <cellStyle name="20% - Accent3 2 3 2 2 4 2 2 2 2" xfId="5309"/>
    <cellStyle name="20% - Accent3 2 3 2 2 4 2 2 3" xfId="5310"/>
    <cellStyle name="20% - Accent3 2 3 2 2 4 2 3" xfId="5311"/>
    <cellStyle name="20% - Accent3 2 3 2 2 4 2 3 2" xfId="5312"/>
    <cellStyle name="20% - Accent3 2 3 2 2 4 2 4" xfId="5313"/>
    <cellStyle name="20% - Accent3 2 3 2 2 4 3" xfId="5314"/>
    <cellStyle name="20% - Accent3 2 3 2 2 4 3 2" xfId="5315"/>
    <cellStyle name="20% - Accent3 2 3 2 2 4 3 2 2" xfId="5316"/>
    <cellStyle name="20% - Accent3 2 3 2 2 4 3 3" xfId="5317"/>
    <cellStyle name="20% - Accent3 2 3 2 2 4 4" xfId="5318"/>
    <cellStyle name="20% - Accent3 2 3 2 2 4 4 2" xfId="5319"/>
    <cellStyle name="20% - Accent3 2 3 2 2 4 5" xfId="5320"/>
    <cellStyle name="20% - Accent3 2 3 2 2 5" xfId="5321"/>
    <cellStyle name="20% - Accent3 2 3 2 2 5 2" xfId="5322"/>
    <cellStyle name="20% - Accent3 2 3 2 2 5 2 2" xfId="5323"/>
    <cellStyle name="20% - Accent3 2 3 2 2 5 2 2 2" xfId="5324"/>
    <cellStyle name="20% - Accent3 2 3 2 2 5 2 3" xfId="5325"/>
    <cellStyle name="20% - Accent3 2 3 2 2 5 3" xfId="5326"/>
    <cellStyle name="20% - Accent3 2 3 2 2 5 3 2" xfId="5327"/>
    <cellStyle name="20% - Accent3 2 3 2 2 5 4" xfId="5328"/>
    <cellStyle name="20% - Accent3 2 3 2 2 6" xfId="5329"/>
    <cellStyle name="20% - Accent3 2 3 2 2 6 2" xfId="5330"/>
    <cellStyle name="20% - Accent3 2 3 2 2 6 2 2" xfId="5331"/>
    <cellStyle name="20% - Accent3 2 3 2 2 6 3" xfId="5332"/>
    <cellStyle name="20% - Accent3 2 3 2 2 7" xfId="5333"/>
    <cellStyle name="20% - Accent3 2 3 2 2 7 2" xfId="5334"/>
    <cellStyle name="20% - Accent3 2 3 2 2 8" xfId="5335"/>
    <cellStyle name="20% - Accent3 2 3 2 3" xfId="5336"/>
    <cellStyle name="20% - Accent3 2 3 2 3 2" xfId="5337"/>
    <cellStyle name="20% - Accent3 2 3 2 3 2 2" xfId="5338"/>
    <cellStyle name="20% - Accent3 2 3 2 3 2 2 2" xfId="5339"/>
    <cellStyle name="20% - Accent3 2 3 2 3 2 2 2 2" xfId="5340"/>
    <cellStyle name="20% - Accent3 2 3 2 3 2 2 2 2 2" xfId="5341"/>
    <cellStyle name="20% - Accent3 2 3 2 3 2 2 2 2 2 2" xfId="5342"/>
    <cellStyle name="20% - Accent3 2 3 2 3 2 2 2 2 3" xfId="5343"/>
    <cellStyle name="20% - Accent3 2 3 2 3 2 2 2 3" xfId="5344"/>
    <cellStyle name="20% - Accent3 2 3 2 3 2 2 2 3 2" xfId="5345"/>
    <cellStyle name="20% - Accent3 2 3 2 3 2 2 2 4" xfId="5346"/>
    <cellStyle name="20% - Accent3 2 3 2 3 2 2 3" xfId="5347"/>
    <cellStyle name="20% - Accent3 2 3 2 3 2 2 3 2" xfId="5348"/>
    <cellStyle name="20% - Accent3 2 3 2 3 2 2 3 2 2" xfId="5349"/>
    <cellStyle name="20% - Accent3 2 3 2 3 2 2 3 3" xfId="5350"/>
    <cellStyle name="20% - Accent3 2 3 2 3 2 2 4" xfId="5351"/>
    <cellStyle name="20% - Accent3 2 3 2 3 2 2 4 2" xfId="5352"/>
    <cellStyle name="20% - Accent3 2 3 2 3 2 2 5" xfId="5353"/>
    <cellStyle name="20% - Accent3 2 3 2 3 2 3" xfId="5354"/>
    <cellStyle name="20% - Accent3 2 3 2 3 2 3 2" xfId="5355"/>
    <cellStyle name="20% - Accent3 2 3 2 3 2 3 2 2" xfId="5356"/>
    <cellStyle name="20% - Accent3 2 3 2 3 2 3 2 2 2" xfId="5357"/>
    <cellStyle name="20% - Accent3 2 3 2 3 2 3 2 3" xfId="5358"/>
    <cellStyle name="20% - Accent3 2 3 2 3 2 3 3" xfId="5359"/>
    <cellStyle name="20% - Accent3 2 3 2 3 2 3 3 2" xfId="5360"/>
    <cellStyle name="20% - Accent3 2 3 2 3 2 3 4" xfId="5361"/>
    <cellStyle name="20% - Accent3 2 3 2 3 2 4" xfId="5362"/>
    <cellStyle name="20% - Accent3 2 3 2 3 2 4 2" xfId="5363"/>
    <cellStyle name="20% - Accent3 2 3 2 3 2 4 2 2" xfId="5364"/>
    <cellStyle name="20% - Accent3 2 3 2 3 2 4 3" xfId="5365"/>
    <cellStyle name="20% - Accent3 2 3 2 3 2 5" xfId="5366"/>
    <cellStyle name="20% - Accent3 2 3 2 3 2 5 2" xfId="5367"/>
    <cellStyle name="20% - Accent3 2 3 2 3 2 6" xfId="5368"/>
    <cellStyle name="20% - Accent3 2 3 2 3 3" xfId="5369"/>
    <cellStyle name="20% - Accent3 2 3 2 3 3 2" xfId="5370"/>
    <cellStyle name="20% - Accent3 2 3 2 3 3 2 2" xfId="5371"/>
    <cellStyle name="20% - Accent3 2 3 2 3 3 2 2 2" xfId="5372"/>
    <cellStyle name="20% - Accent3 2 3 2 3 3 2 2 2 2" xfId="5373"/>
    <cellStyle name="20% - Accent3 2 3 2 3 3 2 2 3" xfId="5374"/>
    <cellStyle name="20% - Accent3 2 3 2 3 3 2 3" xfId="5375"/>
    <cellStyle name="20% - Accent3 2 3 2 3 3 2 3 2" xfId="5376"/>
    <cellStyle name="20% - Accent3 2 3 2 3 3 2 4" xfId="5377"/>
    <cellStyle name="20% - Accent3 2 3 2 3 3 3" xfId="5378"/>
    <cellStyle name="20% - Accent3 2 3 2 3 3 3 2" xfId="5379"/>
    <cellStyle name="20% - Accent3 2 3 2 3 3 3 2 2" xfId="5380"/>
    <cellStyle name="20% - Accent3 2 3 2 3 3 3 3" xfId="5381"/>
    <cellStyle name="20% - Accent3 2 3 2 3 3 4" xfId="5382"/>
    <cellStyle name="20% - Accent3 2 3 2 3 3 4 2" xfId="5383"/>
    <cellStyle name="20% - Accent3 2 3 2 3 3 5" xfId="5384"/>
    <cellStyle name="20% - Accent3 2 3 2 3 4" xfId="5385"/>
    <cellStyle name="20% - Accent3 2 3 2 3 4 2" xfId="5386"/>
    <cellStyle name="20% - Accent3 2 3 2 3 4 2 2" xfId="5387"/>
    <cellStyle name="20% - Accent3 2 3 2 3 4 2 2 2" xfId="5388"/>
    <cellStyle name="20% - Accent3 2 3 2 3 4 2 3" xfId="5389"/>
    <cellStyle name="20% - Accent3 2 3 2 3 4 3" xfId="5390"/>
    <cellStyle name="20% - Accent3 2 3 2 3 4 3 2" xfId="5391"/>
    <cellStyle name="20% - Accent3 2 3 2 3 4 4" xfId="5392"/>
    <cellStyle name="20% - Accent3 2 3 2 3 5" xfId="5393"/>
    <cellStyle name="20% - Accent3 2 3 2 3 5 2" xfId="5394"/>
    <cellStyle name="20% - Accent3 2 3 2 3 5 2 2" xfId="5395"/>
    <cellStyle name="20% - Accent3 2 3 2 3 5 3" xfId="5396"/>
    <cellStyle name="20% - Accent3 2 3 2 3 6" xfId="5397"/>
    <cellStyle name="20% - Accent3 2 3 2 3 6 2" xfId="5398"/>
    <cellStyle name="20% - Accent3 2 3 2 3 7" xfId="5399"/>
    <cellStyle name="20% - Accent3 2 3 2 4" xfId="5400"/>
    <cellStyle name="20% - Accent3 2 3 2 4 2" xfId="5401"/>
    <cellStyle name="20% - Accent3 2 3 2 4 2 2" xfId="5402"/>
    <cellStyle name="20% - Accent3 2 3 2 4 2 2 2" xfId="5403"/>
    <cellStyle name="20% - Accent3 2 3 2 4 2 2 2 2" xfId="5404"/>
    <cellStyle name="20% - Accent3 2 3 2 4 2 2 2 2 2" xfId="5405"/>
    <cellStyle name="20% - Accent3 2 3 2 4 2 2 2 3" xfId="5406"/>
    <cellStyle name="20% - Accent3 2 3 2 4 2 2 3" xfId="5407"/>
    <cellStyle name="20% - Accent3 2 3 2 4 2 2 3 2" xfId="5408"/>
    <cellStyle name="20% - Accent3 2 3 2 4 2 2 4" xfId="5409"/>
    <cellStyle name="20% - Accent3 2 3 2 4 2 3" xfId="5410"/>
    <cellStyle name="20% - Accent3 2 3 2 4 2 3 2" xfId="5411"/>
    <cellStyle name="20% - Accent3 2 3 2 4 2 3 2 2" xfId="5412"/>
    <cellStyle name="20% - Accent3 2 3 2 4 2 3 3" xfId="5413"/>
    <cellStyle name="20% - Accent3 2 3 2 4 2 4" xfId="5414"/>
    <cellStyle name="20% - Accent3 2 3 2 4 2 4 2" xfId="5415"/>
    <cellStyle name="20% - Accent3 2 3 2 4 2 5" xfId="5416"/>
    <cellStyle name="20% - Accent3 2 3 2 4 3" xfId="5417"/>
    <cellStyle name="20% - Accent3 2 3 2 4 3 2" xfId="5418"/>
    <cellStyle name="20% - Accent3 2 3 2 4 3 2 2" xfId="5419"/>
    <cellStyle name="20% - Accent3 2 3 2 4 3 2 2 2" xfId="5420"/>
    <cellStyle name="20% - Accent3 2 3 2 4 3 2 3" xfId="5421"/>
    <cellStyle name="20% - Accent3 2 3 2 4 3 3" xfId="5422"/>
    <cellStyle name="20% - Accent3 2 3 2 4 3 3 2" xfId="5423"/>
    <cellStyle name="20% - Accent3 2 3 2 4 3 4" xfId="5424"/>
    <cellStyle name="20% - Accent3 2 3 2 4 4" xfId="5425"/>
    <cellStyle name="20% - Accent3 2 3 2 4 4 2" xfId="5426"/>
    <cellStyle name="20% - Accent3 2 3 2 4 4 2 2" xfId="5427"/>
    <cellStyle name="20% - Accent3 2 3 2 4 4 3" xfId="5428"/>
    <cellStyle name="20% - Accent3 2 3 2 4 5" xfId="5429"/>
    <cellStyle name="20% - Accent3 2 3 2 4 5 2" xfId="5430"/>
    <cellStyle name="20% - Accent3 2 3 2 4 6" xfId="5431"/>
    <cellStyle name="20% - Accent3 2 3 2 5" xfId="5432"/>
    <cellStyle name="20% - Accent3 2 3 2 5 2" xfId="5433"/>
    <cellStyle name="20% - Accent3 2 3 2 5 2 2" xfId="5434"/>
    <cellStyle name="20% - Accent3 2 3 2 5 2 2 2" xfId="5435"/>
    <cellStyle name="20% - Accent3 2 3 2 5 2 2 2 2" xfId="5436"/>
    <cellStyle name="20% - Accent3 2 3 2 5 2 2 3" xfId="5437"/>
    <cellStyle name="20% - Accent3 2 3 2 5 2 3" xfId="5438"/>
    <cellStyle name="20% - Accent3 2 3 2 5 2 3 2" xfId="5439"/>
    <cellStyle name="20% - Accent3 2 3 2 5 2 4" xfId="5440"/>
    <cellStyle name="20% - Accent3 2 3 2 5 3" xfId="5441"/>
    <cellStyle name="20% - Accent3 2 3 2 5 3 2" xfId="5442"/>
    <cellStyle name="20% - Accent3 2 3 2 5 3 2 2" xfId="5443"/>
    <cellStyle name="20% - Accent3 2 3 2 5 3 3" xfId="5444"/>
    <cellStyle name="20% - Accent3 2 3 2 5 4" xfId="5445"/>
    <cellStyle name="20% - Accent3 2 3 2 5 4 2" xfId="5446"/>
    <cellStyle name="20% - Accent3 2 3 2 5 5" xfId="5447"/>
    <cellStyle name="20% - Accent3 2 3 2 6" xfId="5448"/>
    <cellStyle name="20% - Accent3 2 3 2 6 2" xfId="5449"/>
    <cellStyle name="20% - Accent3 2 3 2 6 2 2" xfId="5450"/>
    <cellStyle name="20% - Accent3 2 3 2 6 2 2 2" xfId="5451"/>
    <cellStyle name="20% - Accent3 2 3 2 6 2 3" xfId="5452"/>
    <cellStyle name="20% - Accent3 2 3 2 6 3" xfId="5453"/>
    <cellStyle name="20% - Accent3 2 3 2 6 3 2" xfId="5454"/>
    <cellStyle name="20% - Accent3 2 3 2 6 4" xfId="5455"/>
    <cellStyle name="20% - Accent3 2 3 2 7" xfId="5456"/>
    <cellStyle name="20% - Accent3 2 3 2 7 2" xfId="5457"/>
    <cellStyle name="20% - Accent3 2 3 2 7 2 2" xfId="5458"/>
    <cellStyle name="20% - Accent3 2 3 2 7 3" xfId="5459"/>
    <cellStyle name="20% - Accent3 2 3 2 8" xfId="5460"/>
    <cellStyle name="20% - Accent3 2 3 2 8 2" xfId="5461"/>
    <cellStyle name="20% - Accent3 2 3 2 9" xfId="5462"/>
    <cellStyle name="20% - Accent3 2 3 3" xfId="5463"/>
    <cellStyle name="20% - Accent3 2 3 3 2" xfId="5464"/>
    <cellStyle name="20% - Accent3 2 3 3 2 2" xfId="5465"/>
    <cellStyle name="20% - Accent3 2 3 3 2 2 2" xfId="5466"/>
    <cellStyle name="20% - Accent3 2 3 3 2 2 2 2" xfId="5467"/>
    <cellStyle name="20% - Accent3 2 3 3 2 2 2 2 2" xfId="5468"/>
    <cellStyle name="20% - Accent3 2 3 3 2 2 2 2 2 2" xfId="5469"/>
    <cellStyle name="20% - Accent3 2 3 3 2 2 2 2 2 2 2" xfId="5470"/>
    <cellStyle name="20% - Accent3 2 3 3 2 2 2 2 2 3" xfId="5471"/>
    <cellStyle name="20% - Accent3 2 3 3 2 2 2 2 3" xfId="5472"/>
    <cellStyle name="20% - Accent3 2 3 3 2 2 2 2 3 2" xfId="5473"/>
    <cellStyle name="20% - Accent3 2 3 3 2 2 2 2 4" xfId="5474"/>
    <cellStyle name="20% - Accent3 2 3 3 2 2 2 3" xfId="5475"/>
    <cellStyle name="20% - Accent3 2 3 3 2 2 2 3 2" xfId="5476"/>
    <cellStyle name="20% - Accent3 2 3 3 2 2 2 3 2 2" xfId="5477"/>
    <cellStyle name="20% - Accent3 2 3 3 2 2 2 3 3" xfId="5478"/>
    <cellStyle name="20% - Accent3 2 3 3 2 2 2 4" xfId="5479"/>
    <cellStyle name="20% - Accent3 2 3 3 2 2 2 4 2" xfId="5480"/>
    <cellStyle name="20% - Accent3 2 3 3 2 2 2 5" xfId="5481"/>
    <cellStyle name="20% - Accent3 2 3 3 2 2 3" xfId="5482"/>
    <cellStyle name="20% - Accent3 2 3 3 2 2 3 2" xfId="5483"/>
    <cellStyle name="20% - Accent3 2 3 3 2 2 3 2 2" xfId="5484"/>
    <cellStyle name="20% - Accent3 2 3 3 2 2 3 2 2 2" xfId="5485"/>
    <cellStyle name="20% - Accent3 2 3 3 2 2 3 2 3" xfId="5486"/>
    <cellStyle name="20% - Accent3 2 3 3 2 2 3 3" xfId="5487"/>
    <cellStyle name="20% - Accent3 2 3 3 2 2 3 3 2" xfId="5488"/>
    <cellStyle name="20% - Accent3 2 3 3 2 2 3 4" xfId="5489"/>
    <cellStyle name="20% - Accent3 2 3 3 2 2 4" xfId="5490"/>
    <cellStyle name="20% - Accent3 2 3 3 2 2 4 2" xfId="5491"/>
    <cellStyle name="20% - Accent3 2 3 3 2 2 4 2 2" xfId="5492"/>
    <cellStyle name="20% - Accent3 2 3 3 2 2 4 3" xfId="5493"/>
    <cellStyle name="20% - Accent3 2 3 3 2 2 5" xfId="5494"/>
    <cellStyle name="20% - Accent3 2 3 3 2 2 5 2" xfId="5495"/>
    <cellStyle name="20% - Accent3 2 3 3 2 2 6" xfId="5496"/>
    <cellStyle name="20% - Accent3 2 3 3 2 3" xfId="5497"/>
    <cellStyle name="20% - Accent3 2 3 3 2 3 2" xfId="5498"/>
    <cellStyle name="20% - Accent3 2 3 3 2 3 2 2" xfId="5499"/>
    <cellStyle name="20% - Accent3 2 3 3 2 3 2 2 2" xfId="5500"/>
    <cellStyle name="20% - Accent3 2 3 3 2 3 2 2 2 2" xfId="5501"/>
    <cellStyle name="20% - Accent3 2 3 3 2 3 2 2 3" xfId="5502"/>
    <cellStyle name="20% - Accent3 2 3 3 2 3 2 3" xfId="5503"/>
    <cellStyle name="20% - Accent3 2 3 3 2 3 2 3 2" xfId="5504"/>
    <cellStyle name="20% - Accent3 2 3 3 2 3 2 4" xfId="5505"/>
    <cellStyle name="20% - Accent3 2 3 3 2 3 3" xfId="5506"/>
    <cellStyle name="20% - Accent3 2 3 3 2 3 3 2" xfId="5507"/>
    <cellStyle name="20% - Accent3 2 3 3 2 3 3 2 2" xfId="5508"/>
    <cellStyle name="20% - Accent3 2 3 3 2 3 3 3" xfId="5509"/>
    <cellStyle name="20% - Accent3 2 3 3 2 3 4" xfId="5510"/>
    <cellStyle name="20% - Accent3 2 3 3 2 3 4 2" xfId="5511"/>
    <cellStyle name="20% - Accent3 2 3 3 2 3 5" xfId="5512"/>
    <cellStyle name="20% - Accent3 2 3 3 2 4" xfId="5513"/>
    <cellStyle name="20% - Accent3 2 3 3 2 4 2" xfId="5514"/>
    <cellStyle name="20% - Accent3 2 3 3 2 4 2 2" xfId="5515"/>
    <cellStyle name="20% - Accent3 2 3 3 2 4 2 2 2" xfId="5516"/>
    <cellStyle name="20% - Accent3 2 3 3 2 4 2 3" xfId="5517"/>
    <cellStyle name="20% - Accent3 2 3 3 2 4 3" xfId="5518"/>
    <cellStyle name="20% - Accent3 2 3 3 2 4 3 2" xfId="5519"/>
    <cellStyle name="20% - Accent3 2 3 3 2 4 4" xfId="5520"/>
    <cellStyle name="20% - Accent3 2 3 3 2 5" xfId="5521"/>
    <cellStyle name="20% - Accent3 2 3 3 2 5 2" xfId="5522"/>
    <cellStyle name="20% - Accent3 2 3 3 2 5 2 2" xfId="5523"/>
    <cellStyle name="20% - Accent3 2 3 3 2 5 3" xfId="5524"/>
    <cellStyle name="20% - Accent3 2 3 3 2 6" xfId="5525"/>
    <cellStyle name="20% - Accent3 2 3 3 2 6 2" xfId="5526"/>
    <cellStyle name="20% - Accent3 2 3 3 2 7" xfId="5527"/>
    <cellStyle name="20% - Accent3 2 3 3 3" xfId="5528"/>
    <cellStyle name="20% - Accent3 2 3 3 3 2" xfId="5529"/>
    <cellStyle name="20% - Accent3 2 3 3 3 2 2" xfId="5530"/>
    <cellStyle name="20% - Accent3 2 3 3 3 2 2 2" xfId="5531"/>
    <cellStyle name="20% - Accent3 2 3 3 3 2 2 2 2" xfId="5532"/>
    <cellStyle name="20% - Accent3 2 3 3 3 2 2 2 2 2" xfId="5533"/>
    <cellStyle name="20% - Accent3 2 3 3 3 2 2 2 3" xfId="5534"/>
    <cellStyle name="20% - Accent3 2 3 3 3 2 2 3" xfId="5535"/>
    <cellStyle name="20% - Accent3 2 3 3 3 2 2 3 2" xfId="5536"/>
    <cellStyle name="20% - Accent3 2 3 3 3 2 2 4" xfId="5537"/>
    <cellStyle name="20% - Accent3 2 3 3 3 2 3" xfId="5538"/>
    <cellStyle name="20% - Accent3 2 3 3 3 2 3 2" xfId="5539"/>
    <cellStyle name="20% - Accent3 2 3 3 3 2 3 2 2" xfId="5540"/>
    <cellStyle name="20% - Accent3 2 3 3 3 2 3 3" xfId="5541"/>
    <cellStyle name="20% - Accent3 2 3 3 3 2 4" xfId="5542"/>
    <cellStyle name="20% - Accent3 2 3 3 3 2 4 2" xfId="5543"/>
    <cellStyle name="20% - Accent3 2 3 3 3 2 5" xfId="5544"/>
    <cellStyle name="20% - Accent3 2 3 3 3 3" xfId="5545"/>
    <cellStyle name="20% - Accent3 2 3 3 3 3 2" xfId="5546"/>
    <cellStyle name="20% - Accent3 2 3 3 3 3 2 2" xfId="5547"/>
    <cellStyle name="20% - Accent3 2 3 3 3 3 2 2 2" xfId="5548"/>
    <cellStyle name="20% - Accent3 2 3 3 3 3 2 3" xfId="5549"/>
    <cellStyle name="20% - Accent3 2 3 3 3 3 3" xfId="5550"/>
    <cellStyle name="20% - Accent3 2 3 3 3 3 3 2" xfId="5551"/>
    <cellStyle name="20% - Accent3 2 3 3 3 3 4" xfId="5552"/>
    <cellStyle name="20% - Accent3 2 3 3 3 4" xfId="5553"/>
    <cellStyle name="20% - Accent3 2 3 3 3 4 2" xfId="5554"/>
    <cellStyle name="20% - Accent3 2 3 3 3 4 2 2" xfId="5555"/>
    <cellStyle name="20% - Accent3 2 3 3 3 4 3" xfId="5556"/>
    <cellStyle name="20% - Accent3 2 3 3 3 5" xfId="5557"/>
    <cellStyle name="20% - Accent3 2 3 3 3 5 2" xfId="5558"/>
    <cellStyle name="20% - Accent3 2 3 3 3 6" xfId="5559"/>
    <cellStyle name="20% - Accent3 2 3 3 4" xfId="5560"/>
    <cellStyle name="20% - Accent3 2 3 3 4 2" xfId="5561"/>
    <cellStyle name="20% - Accent3 2 3 3 4 2 2" xfId="5562"/>
    <cellStyle name="20% - Accent3 2 3 3 4 2 2 2" xfId="5563"/>
    <cellStyle name="20% - Accent3 2 3 3 4 2 2 2 2" xfId="5564"/>
    <cellStyle name="20% - Accent3 2 3 3 4 2 2 3" xfId="5565"/>
    <cellStyle name="20% - Accent3 2 3 3 4 2 3" xfId="5566"/>
    <cellStyle name="20% - Accent3 2 3 3 4 2 3 2" xfId="5567"/>
    <cellStyle name="20% - Accent3 2 3 3 4 2 4" xfId="5568"/>
    <cellStyle name="20% - Accent3 2 3 3 4 3" xfId="5569"/>
    <cellStyle name="20% - Accent3 2 3 3 4 3 2" xfId="5570"/>
    <cellStyle name="20% - Accent3 2 3 3 4 3 2 2" xfId="5571"/>
    <cellStyle name="20% - Accent3 2 3 3 4 3 3" xfId="5572"/>
    <cellStyle name="20% - Accent3 2 3 3 4 4" xfId="5573"/>
    <cellStyle name="20% - Accent3 2 3 3 4 4 2" xfId="5574"/>
    <cellStyle name="20% - Accent3 2 3 3 4 5" xfId="5575"/>
    <cellStyle name="20% - Accent3 2 3 3 5" xfId="5576"/>
    <cellStyle name="20% - Accent3 2 3 3 5 2" xfId="5577"/>
    <cellStyle name="20% - Accent3 2 3 3 5 2 2" xfId="5578"/>
    <cellStyle name="20% - Accent3 2 3 3 5 2 2 2" xfId="5579"/>
    <cellStyle name="20% - Accent3 2 3 3 5 2 3" xfId="5580"/>
    <cellStyle name="20% - Accent3 2 3 3 5 3" xfId="5581"/>
    <cellStyle name="20% - Accent3 2 3 3 5 3 2" xfId="5582"/>
    <cellStyle name="20% - Accent3 2 3 3 5 4" xfId="5583"/>
    <cellStyle name="20% - Accent3 2 3 3 6" xfId="5584"/>
    <cellStyle name="20% - Accent3 2 3 3 6 2" xfId="5585"/>
    <cellStyle name="20% - Accent3 2 3 3 6 2 2" xfId="5586"/>
    <cellStyle name="20% - Accent3 2 3 3 6 3" xfId="5587"/>
    <cellStyle name="20% - Accent3 2 3 3 7" xfId="5588"/>
    <cellStyle name="20% - Accent3 2 3 3 7 2" xfId="5589"/>
    <cellStyle name="20% - Accent3 2 3 3 8" xfId="5590"/>
    <cellStyle name="20% - Accent3 2 3 4" xfId="5591"/>
    <cellStyle name="20% - Accent3 2 3 4 2" xfId="5592"/>
    <cellStyle name="20% - Accent3 2 3 4 2 2" xfId="5593"/>
    <cellStyle name="20% - Accent3 2 3 4 2 2 2" xfId="5594"/>
    <cellStyle name="20% - Accent3 2 3 4 2 2 2 2" xfId="5595"/>
    <cellStyle name="20% - Accent3 2 3 4 2 2 2 2 2" xfId="5596"/>
    <cellStyle name="20% - Accent3 2 3 4 2 2 2 2 2 2" xfId="5597"/>
    <cellStyle name="20% - Accent3 2 3 4 2 2 2 2 3" xfId="5598"/>
    <cellStyle name="20% - Accent3 2 3 4 2 2 2 3" xfId="5599"/>
    <cellStyle name="20% - Accent3 2 3 4 2 2 2 3 2" xfId="5600"/>
    <cellStyle name="20% - Accent3 2 3 4 2 2 2 4" xfId="5601"/>
    <cellStyle name="20% - Accent3 2 3 4 2 2 3" xfId="5602"/>
    <cellStyle name="20% - Accent3 2 3 4 2 2 3 2" xfId="5603"/>
    <cellStyle name="20% - Accent3 2 3 4 2 2 3 2 2" xfId="5604"/>
    <cellStyle name="20% - Accent3 2 3 4 2 2 3 3" xfId="5605"/>
    <cellStyle name="20% - Accent3 2 3 4 2 2 4" xfId="5606"/>
    <cellStyle name="20% - Accent3 2 3 4 2 2 4 2" xfId="5607"/>
    <cellStyle name="20% - Accent3 2 3 4 2 2 5" xfId="5608"/>
    <cellStyle name="20% - Accent3 2 3 4 2 3" xfId="5609"/>
    <cellStyle name="20% - Accent3 2 3 4 2 3 2" xfId="5610"/>
    <cellStyle name="20% - Accent3 2 3 4 2 3 2 2" xfId="5611"/>
    <cellStyle name="20% - Accent3 2 3 4 2 3 2 2 2" xfId="5612"/>
    <cellStyle name="20% - Accent3 2 3 4 2 3 2 3" xfId="5613"/>
    <cellStyle name="20% - Accent3 2 3 4 2 3 3" xfId="5614"/>
    <cellStyle name="20% - Accent3 2 3 4 2 3 3 2" xfId="5615"/>
    <cellStyle name="20% - Accent3 2 3 4 2 3 4" xfId="5616"/>
    <cellStyle name="20% - Accent3 2 3 4 2 4" xfId="5617"/>
    <cellStyle name="20% - Accent3 2 3 4 2 4 2" xfId="5618"/>
    <cellStyle name="20% - Accent3 2 3 4 2 4 2 2" xfId="5619"/>
    <cellStyle name="20% - Accent3 2 3 4 2 4 3" xfId="5620"/>
    <cellStyle name="20% - Accent3 2 3 4 2 5" xfId="5621"/>
    <cellStyle name="20% - Accent3 2 3 4 2 5 2" xfId="5622"/>
    <cellStyle name="20% - Accent3 2 3 4 2 6" xfId="5623"/>
    <cellStyle name="20% - Accent3 2 3 4 3" xfId="5624"/>
    <cellStyle name="20% - Accent3 2 3 4 3 2" xfId="5625"/>
    <cellStyle name="20% - Accent3 2 3 4 3 2 2" xfId="5626"/>
    <cellStyle name="20% - Accent3 2 3 4 3 2 2 2" xfId="5627"/>
    <cellStyle name="20% - Accent3 2 3 4 3 2 2 2 2" xfId="5628"/>
    <cellStyle name="20% - Accent3 2 3 4 3 2 2 3" xfId="5629"/>
    <cellStyle name="20% - Accent3 2 3 4 3 2 3" xfId="5630"/>
    <cellStyle name="20% - Accent3 2 3 4 3 2 3 2" xfId="5631"/>
    <cellStyle name="20% - Accent3 2 3 4 3 2 4" xfId="5632"/>
    <cellStyle name="20% - Accent3 2 3 4 3 3" xfId="5633"/>
    <cellStyle name="20% - Accent3 2 3 4 3 3 2" xfId="5634"/>
    <cellStyle name="20% - Accent3 2 3 4 3 3 2 2" xfId="5635"/>
    <cellStyle name="20% - Accent3 2 3 4 3 3 3" xfId="5636"/>
    <cellStyle name="20% - Accent3 2 3 4 3 4" xfId="5637"/>
    <cellStyle name="20% - Accent3 2 3 4 3 4 2" xfId="5638"/>
    <cellStyle name="20% - Accent3 2 3 4 3 5" xfId="5639"/>
    <cellStyle name="20% - Accent3 2 3 4 4" xfId="5640"/>
    <cellStyle name="20% - Accent3 2 3 4 4 2" xfId="5641"/>
    <cellStyle name="20% - Accent3 2 3 4 4 2 2" xfId="5642"/>
    <cellStyle name="20% - Accent3 2 3 4 4 2 2 2" xfId="5643"/>
    <cellStyle name="20% - Accent3 2 3 4 4 2 3" xfId="5644"/>
    <cellStyle name="20% - Accent3 2 3 4 4 3" xfId="5645"/>
    <cellStyle name="20% - Accent3 2 3 4 4 3 2" xfId="5646"/>
    <cellStyle name="20% - Accent3 2 3 4 4 4" xfId="5647"/>
    <cellStyle name="20% - Accent3 2 3 4 5" xfId="5648"/>
    <cellStyle name="20% - Accent3 2 3 4 5 2" xfId="5649"/>
    <cellStyle name="20% - Accent3 2 3 4 5 2 2" xfId="5650"/>
    <cellStyle name="20% - Accent3 2 3 4 5 3" xfId="5651"/>
    <cellStyle name="20% - Accent3 2 3 4 6" xfId="5652"/>
    <cellStyle name="20% - Accent3 2 3 4 6 2" xfId="5653"/>
    <cellStyle name="20% - Accent3 2 3 4 7" xfId="5654"/>
    <cellStyle name="20% - Accent3 2 3 5" xfId="5655"/>
    <cellStyle name="20% - Accent3 2 3 5 2" xfId="5656"/>
    <cellStyle name="20% - Accent3 2 3 5 2 2" xfId="5657"/>
    <cellStyle name="20% - Accent3 2 3 5 2 2 2" xfId="5658"/>
    <cellStyle name="20% - Accent3 2 3 5 2 2 2 2" xfId="5659"/>
    <cellStyle name="20% - Accent3 2 3 5 2 2 2 2 2" xfId="5660"/>
    <cellStyle name="20% - Accent3 2 3 5 2 2 2 3" xfId="5661"/>
    <cellStyle name="20% - Accent3 2 3 5 2 2 3" xfId="5662"/>
    <cellStyle name="20% - Accent3 2 3 5 2 2 3 2" xfId="5663"/>
    <cellStyle name="20% - Accent3 2 3 5 2 2 4" xfId="5664"/>
    <cellStyle name="20% - Accent3 2 3 5 2 3" xfId="5665"/>
    <cellStyle name="20% - Accent3 2 3 5 2 3 2" xfId="5666"/>
    <cellStyle name="20% - Accent3 2 3 5 2 3 2 2" xfId="5667"/>
    <cellStyle name="20% - Accent3 2 3 5 2 3 3" xfId="5668"/>
    <cellStyle name="20% - Accent3 2 3 5 2 4" xfId="5669"/>
    <cellStyle name="20% - Accent3 2 3 5 2 4 2" xfId="5670"/>
    <cellStyle name="20% - Accent3 2 3 5 2 5" xfId="5671"/>
    <cellStyle name="20% - Accent3 2 3 5 3" xfId="5672"/>
    <cellStyle name="20% - Accent3 2 3 5 3 2" xfId="5673"/>
    <cellStyle name="20% - Accent3 2 3 5 3 2 2" xfId="5674"/>
    <cellStyle name="20% - Accent3 2 3 5 3 2 2 2" xfId="5675"/>
    <cellStyle name="20% - Accent3 2 3 5 3 2 3" xfId="5676"/>
    <cellStyle name="20% - Accent3 2 3 5 3 3" xfId="5677"/>
    <cellStyle name="20% - Accent3 2 3 5 3 3 2" xfId="5678"/>
    <cellStyle name="20% - Accent3 2 3 5 3 4" xfId="5679"/>
    <cellStyle name="20% - Accent3 2 3 5 4" xfId="5680"/>
    <cellStyle name="20% - Accent3 2 3 5 4 2" xfId="5681"/>
    <cellStyle name="20% - Accent3 2 3 5 4 2 2" xfId="5682"/>
    <cellStyle name="20% - Accent3 2 3 5 4 3" xfId="5683"/>
    <cellStyle name="20% - Accent3 2 3 5 5" xfId="5684"/>
    <cellStyle name="20% - Accent3 2 3 5 5 2" xfId="5685"/>
    <cellStyle name="20% - Accent3 2 3 5 6" xfId="5686"/>
    <cellStyle name="20% - Accent3 2 3 6" xfId="5687"/>
    <cellStyle name="20% - Accent3 2 3 6 2" xfId="5688"/>
    <cellStyle name="20% - Accent3 2 3 6 2 2" xfId="5689"/>
    <cellStyle name="20% - Accent3 2 3 6 2 2 2" xfId="5690"/>
    <cellStyle name="20% - Accent3 2 3 6 2 2 2 2" xfId="5691"/>
    <cellStyle name="20% - Accent3 2 3 6 2 2 3" xfId="5692"/>
    <cellStyle name="20% - Accent3 2 3 6 2 3" xfId="5693"/>
    <cellStyle name="20% - Accent3 2 3 6 2 3 2" xfId="5694"/>
    <cellStyle name="20% - Accent3 2 3 6 2 4" xfId="5695"/>
    <cellStyle name="20% - Accent3 2 3 6 3" xfId="5696"/>
    <cellStyle name="20% - Accent3 2 3 6 3 2" xfId="5697"/>
    <cellStyle name="20% - Accent3 2 3 6 3 2 2" xfId="5698"/>
    <cellStyle name="20% - Accent3 2 3 6 3 3" xfId="5699"/>
    <cellStyle name="20% - Accent3 2 3 6 4" xfId="5700"/>
    <cellStyle name="20% - Accent3 2 3 6 4 2" xfId="5701"/>
    <cellStyle name="20% - Accent3 2 3 6 5" xfId="5702"/>
    <cellStyle name="20% - Accent3 2 3 7" xfId="5703"/>
    <cellStyle name="20% - Accent3 2 3 7 2" xfId="5704"/>
    <cellStyle name="20% - Accent3 2 3 7 2 2" xfId="5705"/>
    <cellStyle name="20% - Accent3 2 3 7 2 2 2" xfId="5706"/>
    <cellStyle name="20% - Accent3 2 3 7 2 3" xfId="5707"/>
    <cellStyle name="20% - Accent3 2 3 7 3" xfId="5708"/>
    <cellStyle name="20% - Accent3 2 3 7 3 2" xfId="5709"/>
    <cellStyle name="20% - Accent3 2 3 7 4" xfId="5710"/>
    <cellStyle name="20% - Accent3 2 3 8" xfId="5711"/>
    <cellStyle name="20% - Accent3 2 3 8 2" xfId="5712"/>
    <cellStyle name="20% - Accent3 2 3 8 2 2" xfId="5713"/>
    <cellStyle name="20% - Accent3 2 3 8 3" xfId="5714"/>
    <cellStyle name="20% - Accent3 2 3 9" xfId="5715"/>
    <cellStyle name="20% - Accent3 2 3 9 2" xfId="5716"/>
    <cellStyle name="20% - Accent3 2 4" xfId="5717"/>
    <cellStyle name="20% - Accent3 2 4 2" xfId="5718"/>
    <cellStyle name="20% - Accent3 2 4 2 2" xfId="5719"/>
    <cellStyle name="20% - Accent3 2 4 2 2 2" xfId="5720"/>
    <cellStyle name="20% - Accent3 2 4 2 2 2 2" xfId="5721"/>
    <cellStyle name="20% - Accent3 2 4 2 2 2 2 2" xfId="5722"/>
    <cellStyle name="20% - Accent3 2 4 2 2 2 2 2 2" xfId="5723"/>
    <cellStyle name="20% - Accent3 2 4 2 2 2 2 2 2 2" xfId="5724"/>
    <cellStyle name="20% - Accent3 2 4 2 2 2 2 2 2 2 2" xfId="5725"/>
    <cellStyle name="20% - Accent3 2 4 2 2 2 2 2 2 3" xfId="5726"/>
    <cellStyle name="20% - Accent3 2 4 2 2 2 2 2 3" xfId="5727"/>
    <cellStyle name="20% - Accent3 2 4 2 2 2 2 2 3 2" xfId="5728"/>
    <cellStyle name="20% - Accent3 2 4 2 2 2 2 2 4" xfId="5729"/>
    <cellStyle name="20% - Accent3 2 4 2 2 2 2 3" xfId="5730"/>
    <cellStyle name="20% - Accent3 2 4 2 2 2 2 3 2" xfId="5731"/>
    <cellStyle name="20% - Accent3 2 4 2 2 2 2 3 2 2" xfId="5732"/>
    <cellStyle name="20% - Accent3 2 4 2 2 2 2 3 3" xfId="5733"/>
    <cellStyle name="20% - Accent3 2 4 2 2 2 2 4" xfId="5734"/>
    <cellStyle name="20% - Accent3 2 4 2 2 2 2 4 2" xfId="5735"/>
    <cellStyle name="20% - Accent3 2 4 2 2 2 2 5" xfId="5736"/>
    <cellStyle name="20% - Accent3 2 4 2 2 2 3" xfId="5737"/>
    <cellStyle name="20% - Accent3 2 4 2 2 2 3 2" xfId="5738"/>
    <cellStyle name="20% - Accent3 2 4 2 2 2 3 2 2" xfId="5739"/>
    <cellStyle name="20% - Accent3 2 4 2 2 2 3 2 2 2" xfId="5740"/>
    <cellStyle name="20% - Accent3 2 4 2 2 2 3 2 3" xfId="5741"/>
    <cellStyle name="20% - Accent3 2 4 2 2 2 3 3" xfId="5742"/>
    <cellStyle name="20% - Accent3 2 4 2 2 2 3 3 2" xfId="5743"/>
    <cellStyle name="20% - Accent3 2 4 2 2 2 3 4" xfId="5744"/>
    <cellStyle name="20% - Accent3 2 4 2 2 2 4" xfId="5745"/>
    <cellStyle name="20% - Accent3 2 4 2 2 2 4 2" xfId="5746"/>
    <cellStyle name="20% - Accent3 2 4 2 2 2 4 2 2" xfId="5747"/>
    <cellStyle name="20% - Accent3 2 4 2 2 2 4 3" xfId="5748"/>
    <cellStyle name="20% - Accent3 2 4 2 2 2 5" xfId="5749"/>
    <cellStyle name="20% - Accent3 2 4 2 2 2 5 2" xfId="5750"/>
    <cellStyle name="20% - Accent3 2 4 2 2 2 6" xfId="5751"/>
    <cellStyle name="20% - Accent3 2 4 2 2 3" xfId="5752"/>
    <cellStyle name="20% - Accent3 2 4 2 2 3 2" xfId="5753"/>
    <cellStyle name="20% - Accent3 2 4 2 2 3 2 2" xfId="5754"/>
    <cellStyle name="20% - Accent3 2 4 2 2 3 2 2 2" xfId="5755"/>
    <cellStyle name="20% - Accent3 2 4 2 2 3 2 2 2 2" xfId="5756"/>
    <cellStyle name="20% - Accent3 2 4 2 2 3 2 2 3" xfId="5757"/>
    <cellStyle name="20% - Accent3 2 4 2 2 3 2 3" xfId="5758"/>
    <cellStyle name="20% - Accent3 2 4 2 2 3 2 3 2" xfId="5759"/>
    <cellStyle name="20% - Accent3 2 4 2 2 3 2 4" xfId="5760"/>
    <cellStyle name="20% - Accent3 2 4 2 2 3 3" xfId="5761"/>
    <cellStyle name="20% - Accent3 2 4 2 2 3 3 2" xfId="5762"/>
    <cellStyle name="20% - Accent3 2 4 2 2 3 3 2 2" xfId="5763"/>
    <cellStyle name="20% - Accent3 2 4 2 2 3 3 3" xfId="5764"/>
    <cellStyle name="20% - Accent3 2 4 2 2 3 4" xfId="5765"/>
    <cellStyle name="20% - Accent3 2 4 2 2 3 4 2" xfId="5766"/>
    <cellStyle name="20% - Accent3 2 4 2 2 3 5" xfId="5767"/>
    <cellStyle name="20% - Accent3 2 4 2 2 4" xfId="5768"/>
    <cellStyle name="20% - Accent3 2 4 2 2 4 2" xfId="5769"/>
    <cellStyle name="20% - Accent3 2 4 2 2 4 2 2" xfId="5770"/>
    <cellStyle name="20% - Accent3 2 4 2 2 4 2 2 2" xfId="5771"/>
    <cellStyle name="20% - Accent3 2 4 2 2 4 2 3" xfId="5772"/>
    <cellStyle name="20% - Accent3 2 4 2 2 4 3" xfId="5773"/>
    <cellStyle name="20% - Accent3 2 4 2 2 4 3 2" xfId="5774"/>
    <cellStyle name="20% - Accent3 2 4 2 2 4 4" xfId="5775"/>
    <cellStyle name="20% - Accent3 2 4 2 2 5" xfId="5776"/>
    <cellStyle name="20% - Accent3 2 4 2 2 5 2" xfId="5777"/>
    <cellStyle name="20% - Accent3 2 4 2 2 5 2 2" xfId="5778"/>
    <cellStyle name="20% - Accent3 2 4 2 2 5 3" xfId="5779"/>
    <cellStyle name="20% - Accent3 2 4 2 2 6" xfId="5780"/>
    <cellStyle name="20% - Accent3 2 4 2 2 6 2" xfId="5781"/>
    <cellStyle name="20% - Accent3 2 4 2 2 7" xfId="5782"/>
    <cellStyle name="20% - Accent3 2 4 2 3" xfId="5783"/>
    <cellStyle name="20% - Accent3 2 4 2 3 2" xfId="5784"/>
    <cellStyle name="20% - Accent3 2 4 2 3 2 2" xfId="5785"/>
    <cellStyle name="20% - Accent3 2 4 2 3 2 2 2" xfId="5786"/>
    <cellStyle name="20% - Accent3 2 4 2 3 2 2 2 2" xfId="5787"/>
    <cellStyle name="20% - Accent3 2 4 2 3 2 2 2 2 2" xfId="5788"/>
    <cellStyle name="20% - Accent3 2 4 2 3 2 2 2 3" xfId="5789"/>
    <cellStyle name="20% - Accent3 2 4 2 3 2 2 3" xfId="5790"/>
    <cellStyle name="20% - Accent3 2 4 2 3 2 2 3 2" xfId="5791"/>
    <cellStyle name="20% - Accent3 2 4 2 3 2 2 4" xfId="5792"/>
    <cellStyle name="20% - Accent3 2 4 2 3 2 3" xfId="5793"/>
    <cellStyle name="20% - Accent3 2 4 2 3 2 3 2" xfId="5794"/>
    <cellStyle name="20% - Accent3 2 4 2 3 2 3 2 2" xfId="5795"/>
    <cellStyle name="20% - Accent3 2 4 2 3 2 3 3" xfId="5796"/>
    <cellStyle name="20% - Accent3 2 4 2 3 2 4" xfId="5797"/>
    <cellStyle name="20% - Accent3 2 4 2 3 2 4 2" xfId="5798"/>
    <cellStyle name="20% - Accent3 2 4 2 3 2 5" xfId="5799"/>
    <cellStyle name="20% - Accent3 2 4 2 3 3" xfId="5800"/>
    <cellStyle name="20% - Accent3 2 4 2 3 3 2" xfId="5801"/>
    <cellStyle name="20% - Accent3 2 4 2 3 3 2 2" xfId="5802"/>
    <cellStyle name="20% - Accent3 2 4 2 3 3 2 2 2" xfId="5803"/>
    <cellStyle name="20% - Accent3 2 4 2 3 3 2 3" xfId="5804"/>
    <cellStyle name="20% - Accent3 2 4 2 3 3 3" xfId="5805"/>
    <cellStyle name="20% - Accent3 2 4 2 3 3 3 2" xfId="5806"/>
    <cellStyle name="20% - Accent3 2 4 2 3 3 4" xfId="5807"/>
    <cellStyle name="20% - Accent3 2 4 2 3 4" xfId="5808"/>
    <cellStyle name="20% - Accent3 2 4 2 3 4 2" xfId="5809"/>
    <cellStyle name="20% - Accent3 2 4 2 3 4 2 2" xfId="5810"/>
    <cellStyle name="20% - Accent3 2 4 2 3 4 3" xfId="5811"/>
    <cellStyle name="20% - Accent3 2 4 2 3 5" xfId="5812"/>
    <cellStyle name="20% - Accent3 2 4 2 3 5 2" xfId="5813"/>
    <cellStyle name="20% - Accent3 2 4 2 3 6" xfId="5814"/>
    <cellStyle name="20% - Accent3 2 4 2 4" xfId="5815"/>
    <cellStyle name="20% - Accent3 2 4 2 4 2" xfId="5816"/>
    <cellStyle name="20% - Accent3 2 4 2 4 2 2" xfId="5817"/>
    <cellStyle name="20% - Accent3 2 4 2 4 2 2 2" xfId="5818"/>
    <cellStyle name="20% - Accent3 2 4 2 4 2 2 2 2" xfId="5819"/>
    <cellStyle name="20% - Accent3 2 4 2 4 2 2 3" xfId="5820"/>
    <cellStyle name="20% - Accent3 2 4 2 4 2 3" xfId="5821"/>
    <cellStyle name="20% - Accent3 2 4 2 4 2 3 2" xfId="5822"/>
    <cellStyle name="20% - Accent3 2 4 2 4 2 4" xfId="5823"/>
    <cellStyle name="20% - Accent3 2 4 2 4 3" xfId="5824"/>
    <cellStyle name="20% - Accent3 2 4 2 4 3 2" xfId="5825"/>
    <cellStyle name="20% - Accent3 2 4 2 4 3 2 2" xfId="5826"/>
    <cellStyle name="20% - Accent3 2 4 2 4 3 3" xfId="5827"/>
    <cellStyle name="20% - Accent3 2 4 2 4 4" xfId="5828"/>
    <cellStyle name="20% - Accent3 2 4 2 4 4 2" xfId="5829"/>
    <cellStyle name="20% - Accent3 2 4 2 4 5" xfId="5830"/>
    <cellStyle name="20% - Accent3 2 4 2 5" xfId="5831"/>
    <cellStyle name="20% - Accent3 2 4 2 5 2" xfId="5832"/>
    <cellStyle name="20% - Accent3 2 4 2 5 2 2" xfId="5833"/>
    <cellStyle name="20% - Accent3 2 4 2 5 2 2 2" xfId="5834"/>
    <cellStyle name="20% - Accent3 2 4 2 5 2 3" xfId="5835"/>
    <cellStyle name="20% - Accent3 2 4 2 5 3" xfId="5836"/>
    <cellStyle name="20% - Accent3 2 4 2 5 3 2" xfId="5837"/>
    <cellStyle name="20% - Accent3 2 4 2 5 4" xfId="5838"/>
    <cellStyle name="20% - Accent3 2 4 2 6" xfId="5839"/>
    <cellStyle name="20% - Accent3 2 4 2 6 2" xfId="5840"/>
    <cellStyle name="20% - Accent3 2 4 2 6 2 2" xfId="5841"/>
    <cellStyle name="20% - Accent3 2 4 2 6 3" xfId="5842"/>
    <cellStyle name="20% - Accent3 2 4 2 7" xfId="5843"/>
    <cellStyle name="20% - Accent3 2 4 2 7 2" xfId="5844"/>
    <cellStyle name="20% - Accent3 2 4 2 8" xfId="5845"/>
    <cellStyle name="20% - Accent3 2 4 3" xfId="5846"/>
    <cellStyle name="20% - Accent3 2 4 3 2" xfId="5847"/>
    <cellStyle name="20% - Accent3 2 4 3 2 2" xfId="5848"/>
    <cellStyle name="20% - Accent3 2 4 3 2 2 2" xfId="5849"/>
    <cellStyle name="20% - Accent3 2 4 3 2 2 2 2" xfId="5850"/>
    <cellStyle name="20% - Accent3 2 4 3 2 2 2 2 2" xfId="5851"/>
    <cellStyle name="20% - Accent3 2 4 3 2 2 2 2 2 2" xfId="5852"/>
    <cellStyle name="20% - Accent3 2 4 3 2 2 2 2 3" xfId="5853"/>
    <cellStyle name="20% - Accent3 2 4 3 2 2 2 3" xfId="5854"/>
    <cellStyle name="20% - Accent3 2 4 3 2 2 2 3 2" xfId="5855"/>
    <cellStyle name="20% - Accent3 2 4 3 2 2 2 4" xfId="5856"/>
    <cellStyle name="20% - Accent3 2 4 3 2 2 3" xfId="5857"/>
    <cellStyle name="20% - Accent3 2 4 3 2 2 3 2" xfId="5858"/>
    <cellStyle name="20% - Accent3 2 4 3 2 2 3 2 2" xfId="5859"/>
    <cellStyle name="20% - Accent3 2 4 3 2 2 3 3" xfId="5860"/>
    <cellStyle name="20% - Accent3 2 4 3 2 2 4" xfId="5861"/>
    <cellStyle name="20% - Accent3 2 4 3 2 2 4 2" xfId="5862"/>
    <cellStyle name="20% - Accent3 2 4 3 2 2 5" xfId="5863"/>
    <cellStyle name="20% - Accent3 2 4 3 2 3" xfId="5864"/>
    <cellStyle name="20% - Accent3 2 4 3 2 3 2" xfId="5865"/>
    <cellStyle name="20% - Accent3 2 4 3 2 3 2 2" xfId="5866"/>
    <cellStyle name="20% - Accent3 2 4 3 2 3 2 2 2" xfId="5867"/>
    <cellStyle name="20% - Accent3 2 4 3 2 3 2 3" xfId="5868"/>
    <cellStyle name="20% - Accent3 2 4 3 2 3 3" xfId="5869"/>
    <cellStyle name="20% - Accent3 2 4 3 2 3 3 2" xfId="5870"/>
    <cellStyle name="20% - Accent3 2 4 3 2 3 4" xfId="5871"/>
    <cellStyle name="20% - Accent3 2 4 3 2 4" xfId="5872"/>
    <cellStyle name="20% - Accent3 2 4 3 2 4 2" xfId="5873"/>
    <cellStyle name="20% - Accent3 2 4 3 2 4 2 2" xfId="5874"/>
    <cellStyle name="20% - Accent3 2 4 3 2 4 3" xfId="5875"/>
    <cellStyle name="20% - Accent3 2 4 3 2 5" xfId="5876"/>
    <cellStyle name="20% - Accent3 2 4 3 2 5 2" xfId="5877"/>
    <cellStyle name="20% - Accent3 2 4 3 2 6" xfId="5878"/>
    <cellStyle name="20% - Accent3 2 4 3 3" xfId="5879"/>
    <cellStyle name="20% - Accent3 2 4 3 3 2" xfId="5880"/>
    <cellStyle name="20% - Accent3 2 4 3 3 2 2" xfId="5881"/>
    <cellStyle name="20% - Accent3 2 4 3 3 2 2 2" xfId="5882"/>
    <cellStyle name="20% - Accent3 2 4 3 3 2 2 2 2" xfId="5883"/>
    <cellStyle name="20% - Accent3 2 4 3 3 2 2 3" xfId="5884"/>
    <cellStyle name="20% - Accent3 2 4 3 3 2 3" xfId="5885"/>
    <cellStyle name="20% - Accent3 2 4 3 3 2 3 2" xfId="5886"/>
    <cellStyle name="20% - Accent3 2 4 3 3 2 4" xfId="5887"/>
    <cellStyle name="20% - Accent3 2 4 3 3 3" xfId="5888"/>
    <cellStyle name="20% - Accent3 2 4 3 3 3 2" xfId="5889"/>
    <cellStyle name="20% - Accent3 2 4 3 3 3 2 2" xfId="5890"/>
    <cellStyle name="20% - Accent3 2 4 3 3 3 3" xfId="5891"/>
    <cellStyle name="20% - Accent3 2 4 3 3 4" xfId="5892"/>
    <cellStyle name="20% - Accent3 2 4 3 3 4 2" xfId="5893"/>
    <cellStyle name="20% - Accent3 2 4 3 3 5" xfId="5894"/>
    <cellStyle name="20% - Accent3 2 4 3 4" xfId="5895"/>
    <cellStyle name="20% - Accent3 2 4 3 4 2" xfId="5896"/>
    <cellStyle name="20% - Accent3 2 4 3 4 2 2" xfId="5897"/>
    <cellStyle name="20% - Accent3 2 4 3 4 2 2 2" xfId="5898"/>
    <cellStyle name="20% - Accent3 2 4 3 4 2 3" xfId="5899"/>
    <cellStyle name="20% - Accent3 2 4 3 4 3" xfId="5900"/>
    <cellStyle name="20% - Accent3 2 4 3 4 3 2" xfId="5901"/>
    <cellStyle name="20% - Accent3 2 4 3 4 4" xfId="5902"/>
    <cellStyle name="20% - Accent3 2 4 3 5" xfId="5903"/>
    <cellStyle name="20% - Accent3 2 4 3 5 2" xfId="5904"/>
    <cellStyle name="20% - Accent3 2 4 3 5 2 2" xfId="5905"/>
    <cellStyle name="20% - Accent3 2 4 3 5 3" xfId="5906"/>
    <cellStyle name="20% - Accent3 2 4 3 6" xfId="5907"/>
    <cellStyle name="20% - Accent3 2 4 3 6 2" xfId="5908"/>
    <cellStyle name="20% - Accent3 2 4 3 7" xfId="5909"/>
    <cellStyle name="20% - Accent3 2 4 4" xfId="5910"/>
    <cellStyle name="20% - Accent3 2 4 4 2" xfId="5911"/>
    <cellStyle name="20% - Accent3 2 4 4 2 2" xfId="5912"/>
    <cellStyle name="20% - Accent3 2 4 4 2 2 2" xfId="5913"/>
    <cellStyle name="20% - Accent3 2 4 4 2 2 2 2" xfId="5914"/>
    <cellStyle name="20% - Accent3 2 4 4 2 2 2 2 2" xfId="5915"/>
    <cellStyle name="20% - Accent3 2 4 4 2 2 2 3" xfId="5916"/>
    <cellStyle name="20% - Accent3 2 4 4 2 2 3" xfId="5917"/>
    <cellStyle name="20% - Accent3 2 4 4 2 2 3 2" xfId="5918"/>
    <cellStyle name="20% - Accent3 2 4 4 2 2 4" xfId="5919"/>
    <cellStyle name="20% - Accent3 2 4 4 2 3" xfId="5920"/>
    <cellStyle name="20% - Accent3 2 4 4 2 3 2" xfId="5921"/>
    <cellStyle name="20% - Accent3 2 4 4 2 3 2 2" xfId="5922"/>
    <cellStyle name="20% - Accent3 2 4 4 2 3 3" xfId="5923"/>
    <cellStyle name="20% - Accent3 2 4 4 2 4" xfId="5924"/>
    <cellStyle name="20% - Accent3 2 4 4 2 4 2" xfId="5925"/>
    <cellStyle name="20% - Accent3 2 4 4 2 5" xfId="5926"/>
    <cellStyle name="20% - Accent3 2 4 4 3" xfId="5927"/>
    <cellStyle name="20% - Accent3 2 4 4 3 2" xfId="5928"/>
    <cellStyle name="20% - Accent3 2 4 4 3 2 2" xfId="5929"/>
    <cellStyle name="20% - Accent3 2 4 4 3 2 2 2" xfId="5930"/>
    <cellStyle name="20% - Accent3 2 4 4 3 2 3" xfId="5931"/>
    <cellStyle name="20% - Accent3 2 4 4 3 3" xfId="5932"/>
    <cellStyle name="20% - Accent3 2 4 4 3 3 2" xfId="5933"/>
    <cellStyle name="20% - Accent3 2 4 4 3 4" xfId="5934"/>
    <cellStyle name="20% - Accent3 2 4 4 4" xfId="5935"/>
    <cellStyle name="20% - Accent3 2 4 4 4 2" xfId="5936"/>
    <cellStyle name="20% - Accent3 2 4 4 4 2 2" xfId="5937"/>
    <cellStyle name="20% - Accent3 2 4 4 4 3" xfId="5938"/>
    <cellStyle name="20% - Accent3 2 4 4 5" xfId="5939"/>
    <cellStyle name="20% - Accent3 2 4 4 5 2" xfId="5940"/>
    <cellStyle name="20% - Accent3 2 4 4 6" xfId="5941"/>
    <cellStyle name="20% - Accent3 2 4 5" xfId="5942"/>
    <cellStyle name="20% - Accent3 2 4 5 2" xfId="5943"/>
    <cellStyle name="20% - Accent3 2 4 5 2 2" xfId="5944"/>
    <cellStyle name="20% - Accent3 2 4 5 2 2 2" xfId="5945"/>
    <cellStyle name="20% - Accent3 2 4 5 2 2 2 2" xfId="5946"/>
    <cellStyle name="20% - Accent3 2 4 5 2 2 3" xfId="5947"/>
    <cellStyle name="20% - Accent3 2 4 5 2 3" xfId="5948"/>
    <cellStyle name="20% - Accent3 2 4 5 2 3 2" xfId="5949"/>
    <cellStyle name="20% - Accent3 2 4 5 2 4" xfId="5950"/>
    <cellStyle name="20% - Accent3 2 4 5 3" xfId="5951"/>
    <cellStyle name="20% - Accent3 2 4 5 3 2" xfId="5952"/>
    <cellStyle name="20% - Accent3 2 4 5 3 2 2" xfId="5953"/>
    <cellStyle name="20% - Accent3 2 4 5 3 3" xfId="5954"/>
    <cellStyle name="20% - Accent3 2 4 5 4" xfId="5955"/>
    <cellStyle name="20% - Accent3 2 4 5 4 2" xfId="5956"/>
    <cellStyle name="20% - Accent3 2 4 5 5" xfId="5957"/>
    <cellStyle name="20% - Accent3 2 4 6" xfId="5958"/>
    <cellStyle name="20% - Accent3 2 4 6 2" xfId="5959"/>
    <cellStyle name="20% - Accent3 2 4 6 2 2" xfId="5960"/>
    <cellStyle name="20% - Accent3 2 4 6 2 2 2" xfId="5961"/>
    <cellStyle name="20% - Accent3 2 4 6 2 3" xfId="5962"/>
    <cellStyle name="20% - Accent3 2 4 6 3" xfId="5963"/>
    <cellStyle name="20% - Accent3 2 4 6 3 2" xfId="5964"/>
    <cellStyle name="20% - Accent3 2 4 6 4" xfId="5965"/>
    <cellStyle name="20% - Accent3 2 4 7" xfId="5966"/>
    <cellStyle name="20% - Accent3 2 4 7 2" xfId="5967"/>
    <cellStyle name="20% - Accent3 2 4 7 2 2" xfId="5968"/>
    <cellStyle name="20% - Accent3 2 4 7 3" xfId="5969"/>
    <cellStyle name="20% - Accent3 2 4 8" xfId="5970"/>
    <cellStyle name="20% - Accent3 2 4 8 2" xfId="5971"/>
    <cellStyle name="20% - Accent3 2 4 9" xfId="5972"/>
    <cellStyle name="20% - Accent3 2 5" xfId="5973"/>
    <cellStyle name="20% - Accent3 2 5 2" xfId="5974"/>
    <cellStyle name="20% - Accent3 2 5 2 2" xfId="5975"/>
    <cellStyle name="20% - Accent3 2 5 2 2 2" xfId="5976"/>
    <cellStyle name="20% - Accent3 2 5 2 2 2 2" xfId="5977"/>
    <cellStyle name="20% - Accent3 2 5 2 2 2 2 2" xfId="5978"/>
    <cellStyle name="20% - Accent3 2 5 2 2 2 2 2 2" xfId="5979"/>
    <cellStyle name="20% - Accent3 2 5 2 2 2 2 2 2 2" xfId="5980"/>
    <cellStyle name="20% - Accent3 2 5 2 2 2 2 2 3" xfId="5981"/>
    <cellStyle name="20% - Accent3 2 5 2 2 2 2 3" xfId="5982"/>
    <cellStyle name="20% - Accent3 2 5 2 2 2 2 3 2" xfId="5983"/>
    <cellStyle name="20% - Accent3 2 5 2 2 2 2 4" xfId="5984"/>
    <cellStyle name="20% - Accent3 2 5 2 2 2 3" xfId="5985"/>
    <cellStyle name="20% - Accent3 2 5 2 2 2 3 2" xfId="5986"/>
    <cellStyle name="20% - Accent3 2 5 2 2 2 3 2 2" xfId="5987"/>
    <cellStyle name="20% - Accent3 2 5 2 2 2 3 3" xfId="5988"/>
    <cellStyle name="20% - Accent3 2 5 2 2 2 4" xfId="5989"/>
    <cellStyle name="20% - Accent3 2 5 2 2 2 4 2" xfId="5990"/>
    <cellStyle name="20% - Accent3 2 5 2 2 2 5" xfId="5991"/>
    <cellStyle name="20% - Accent3 2 5 2 2 3" xfId="5992"/>
    <cellStyle name="20% - Accent3 2 5 2 2 3 2" xfId="5993"/>
    <cellStyle name="20% - Accent3 2 5 2 2 3 2 2" xfId="5994"/>
    <cellStyle name="20% - Accent3 2 5 2 2 3 2 2 2" xfId="5995"/>
    <cellStyle name="20% - Accent3 2 5 2 2 3 2 3" xfId="5996"/>
    <cellStyle name="20% - Accent3 2 5 2 2 3 3" xfId="5997"/>
    <cellStyle name="20% - Accent3 2 5 2 2 3 3 2" xfId="5998"/>
    <cellStyle name="20% - Accent3 2 5 2 2 3 4" xfId="5999"/>
    <cellStyle name="20% - Accent3 2 5 2 2 4" xfId="6000"/>
    <cellStyle name="20% - Accent3 2 5 2 2 4 2" xfId="6001"/>
    <cellStyle name="20% - Accent3 2 5 2 2 4 2 2" xfId="6002"/>
    <cellStyle name="20% - Accent3 2 5 2 2 4 3" xfId="6003"/>
    <cellStyle name="20% - Accent3 2 5 2 2 5" xfId="6004"/>
    <cellStyle name="20% - Accent3 2 5 2 2 5 2" xfId="6005"/>
    <cellStyle name="20% - Accent3 2 5 2 2 6" xfId="6006"/>
    <cellStyle name="20% - Accent3 2 5 2 3" xfId="6007"/>
    <cellStyle name="20% - Accent3 2 5 2 3 2" xfId="6008"/>
    <cellStyle name="20% - Accent3 2 5 2 3 2 2" xfId="6009"/>
    <cellStyle name="20% - Accent3 2 5 2 3 2 2 2" xfId="6010"/>
    <cellStyle name="20% - Accent3 2 5 2 3 2 2 2 2" xfId="6011"/>
    <cellStyle name="20% - Accent3 2 5 2 3 2 2 3" xfId="6012"/>
    <cellStyle name="20% - Accent3 2 5 2 3 2 3" xfId="6013"/>
    <cellStyle name="20% - Accent3 2 5 2 3 2 3 2" xfId="6014"/>
    <cellStyle name="20% - Accent3 2 5 2 3 2 4" xfId="6015"/>
    <cellStyle name="20% - Accent3 2 5 2 3 3" xfId="6016"/>
    <cellStyle name="20% - Accent3 2 5 2 3 3 2" xfId="6017"/>
    <cellStyle name="20% - Accent3 2 5 2 3 3 2 2" xfId="6018"/>
    <cellStyle name="20% - Accent3 2 5 2 3 3 3" xfId="6019"/>
    <cellStyle name="20% - Accent3 2 5 2 3 4" xfId="6020"/>
    <cellStyle name="20% - Accent3 2 5 2 3 4 2" xfId="6021"/>
    <cellStyle name="20% - Accent3 2 5 2 3 5" xfId="6022"/>
    <cellStyle name="20% - Accent3 2 5 2 4" xfId="6023"/>
    <cellStyle name="20% - Accent3 2 5 2 4 2" xfId="6024"/>
    <cellStyle name="20% - Accent3 2 5 2 4 2 2" xfId="6025"/>
    <cellStyle name="20% - Accent3 2 5 2 4 2 2 2" xfId="6026"/>
    <cellStyle name="20% - Accent3 2 5 2 4 2 3" xfId="6027"/>
    <cellStyle name="20% - Accent3 2 5 2 4 3" xfId="6028"/>
    <cellStyle name="20% - Accent3 2 5 2 4 3 2" xfId="6029"/>
    <cellStyle name="20% - Accent3 2 5 2 4 4" xfId="6030"/>
    <cellStyle name="20% - Accent3 2 5 2 5" xfId="6031"/>
    <cellStyle name="20% - Accent3 2 5 2 5 2" xfId="6032"/>
    <cellStyle name="20% - Accent3 2 5 2 5 2 2" xfId="6033"/>
    <cellStyle name="20% - Accent3 2 5 2 5 3" xfId="6034"/>
    <cellStyle name="20% - Accent3 2 5 2 6" xfId="6035"/>
    <cellStyle name="20% - Accent3 2 5 2 6 2" xfId="6036"/>
    <cellStyle name="20% - Accent3 2 5 2 7" xfId="6037"/>
    <cellStyle name="20% - Accent3 2 5 3" xfId="6038"/>
    <cellStyle name="20% - Accent3 2 5 3 2" xfId="6039"/>
    <cellStyle name="20% - Accent3 2 5 3 2 2" xfId="6040"/>
    <cellStyle name="20% - Accent3 2 5 3 2 2 2" xfId="6041"/>
    <cellStyle name="20% - Accent3 2 5 3 2 2 2 2" xfId="6042"/>
    <cellStyle name="20% - Accent3 2 5 3 2 2 2 2 2" xfId="6043"/>
    <cellStyle name="20% - Accent3 2 5 3 2 2 2 3" xfId="6044"/>
    <cellStyle name="20% - Accent3 2 5 3 2 2 3" xfId="6045"/>
    <cellStyle name="20% - Accent3 2 5 3 2 2 3 2" xfId="6046"/>
    <cellStyle name="20% - Accent3 2 5 3 2 2 4" xfId="6047"/>
    <cellStyle name="20% - Accent3 2 5 3 2 3" xfId="6048"/>
    <cellStyle name="20% - Accent3 2 5 3 2 3 2" xfId="6049"/>
    <cellStyle name="20% - Accent3 2 5 3 2 3 2 2" xfId="6050"/>
    <cellStyle name="20% - Accent3 2 5 3 2 3 3" xfId="6051"/>
    <cellStyle name="20% - Accent3 2 5 3 2 4" xfId="6052"/>
    <cellStyle name="20% - Accent3 2 5 3 2 4 2" xfId="6053"/>
    <cellStyle name="20% - Accent3 2 5 3 2 5" xfId="6054"/>
    <cellStyle name="20% - Accent3 2 5 3 3" xfId="6055"/>
    <cellStyle name="20% - Accent3 2 5 3 3 2" xfId="6056"/>
    <cellStyle name="20% - Accent3 2 5 3 3 2 2" xfId="6057"/>
    <cellStyle name="20% - Accent3 2 5 3 3 2 2 2" xfId="6058"/>
    <cellStyle name="20% - Accent3 2 5 3 3 2 3" xfId="6059"/>
    <cellStyle name="20% - Accent3 2 5 3 3 3" xfId="6060"/>
    <cellStyle name="20% - Accent3 2 5 3 3 3 2" xfId="6061"/>
    <cellStyle name="20% - Accent3 2 5 3 3 4" xfId="6062"/>
    <cellStyle name="20% - Accent3 2 5 3 4" xfId="6063"/>
    <cellStyle name="20% - Accent3 2 5 3 4 2" xfId="6064"/>
    <cellStyle name="20% - Accent3 2 5 3 4 2 2" xfId="6065"/>
    <cellStyle name="20% - Accent3 2 5 3 4 3" xfId="6066"/>
    <cellStyle name="20% - Accent3 2 5 3 5" xfId="6067"/>
    <cellStyle name="20% - Accent3 2 5 3 5 2" xfId="6068"/>
    <cellStyle name="20% - Accent3 2 5 3 6" xfId="6069"/>
    <cellStyle name="20% - Accent3 2 5 4" xfId="6070"/>
    <cellStyle name="20% - Accent3 2 5 4 2" xfId="6071"/>
    <cellStyle name="20% - Accent3 2 5 4 2 2" xfId="6072"/>
    <cellStyle name="20% - Accent3 2 5 4 2 2 2" xfId="6073"/>
    <cellStyle name="20% - Accent3 2 5 4 2 2 2 2" xfId="6074"/>
    <cellStyle name="20% - Accent3 2 5 4 2 2 3" xfId="6075"/>
    <cellStyle name="20% - Accent3 2 5 4 2 3" xfId="6076"/>
    <cellStyle name="20% - Accent3 2 5 4 2 3 2" xfId="6077"/>
    <cellStyle name="20% - Accent3 2 5 4 2 4" xfId="6078"/>
    <cellStyle name="20% - Accent3 2 5 4 3" xfId="6079"/>
    <cellStyle name="20% - Accent3 2 5 4 3 2" xfId="6080"/>
    <cellStyle name="20% - Accent3 2 5 4 3 2 2" xfId="6081"/>
    <cellStyle name="20% - Accent3 2 5 4 3 3" xfId="6082"/>
    <cellStyle name="20% - Accent3 2 5 4 4" xfId="6083"/>
    <cellStyle name="20% - Accent3 2 5 4 4 2" xfId="6084"/>
    <cellStyle name="20% - Accent3 2 5 4 5" xfId="6085"/>
    <cellStyle name="20% - Accent3 2 5 5" xfId="6086"/>
    <cellStyle name="20% - Accent3 2 5 5 2" xfId="6087"/>
    <cellStyle name="20% - Accent3 2 5 5 2 2" xfId="6088"/>
    <cellStyle name="20% - Accent3 2 5 5 2 2 2" xfId="6089"/>
    <cellStyle name="20% - Accent3 2 5 5 2 3" xfId="6090"/>
    <cellStyle name="20% - Accent3 2 5 5 3" xfId="6091"/>
    <cellStyle name="20% - Accent3 2 5 5 3 2" xfId="6092"/>
    <cellStyle name="20% - Accent3 2 5 5 4" xfId="6093"/>
    <cellStyle name="20% - Accent3 2 5 6" xfId="6094"/>
    <cellStyle name="20% - Accent3 2 5 6 2" xfId="6095"/>
    <cellStyle name="20% - Accent3 2 5 6 2 2" xfId="6096"/>
    <cellStyle name="20% - Accent3 2 5 6 3" xfId="6097"/>
    <cellStyle name="20% - Accent3 2 5 7" xfId="6098"/>
    <cellStyle name="20% - Accent3 2 5 7 2" xfId="6099"/>
    <cellStyle name="20% - Accent3 2 5 8" xfId="6100"/>
    <cellStyle name="20% - Accent3 2 6" xfId="6101"/>
    <cellStyle name="20% - Accent3 2 6 2" xfId="6102"/>
    <cellStyle name="20% - Accent3 2 6 2 2" xfId="6103"/>
    <cellStyle name="20% - Accent3 2 6 2 2 2" xfId="6104"/>
    <cellStyle name="20% - Accent3 2 6 2 2 2 2" xfId="6105"/>
    <cellStyle name="20% - Accent3 2 6 2 2 2 2 2" xfId="6106"/>
    <cellStyle name="20% - Accent3 2 6 2 2 2 2 2 2" xfId="6107"/>
    <cellStyle name="20% - Accent3 2 6 2 2 2 2 3" xfId="6108"/>
    <cellStyle name="20% - Accent3 2 6 2 2 2 3" xfId="6109"/>
    <cellStyle name="20% - Accent3 2 6 2 2 2 3 2" xfId="6110"/>
    <cellStyle name="20% - Accent3 2 6 2 2 2 4" xfId="6111"/>
    <cellStyle name="20% - Accent3 2 6 2 2 3" xfId="6112"/>
    <cellStyle name="20% - Accent3 2 6 2 2 3 2" xfId="6113"/>
    <cellStyle name="20% - Accent3 2 6 2 2 3 2 2" xfId="6114"/>
    <cellStyle name="20% - Accent3 2 6 2 2 3 3" xfId="6115"/>
    <cellStyle name="20% - Accent3 2 6 2 2 4" xfId="6116"/>
    <cellStyle name="20% - Accent3 2 6 2 2 4 2" xfId="6117"/>
    <cellStyle name="20% - Accent3 2 6 2 2 5" xfId="6118"/>
    <cellStyle name="20% - Accent3 2 6 2 3" xfId="6119"/>
    <cellStyle name="20% - Accent3 2 6 2 3 2" xfId="6120"/>
    <cellStyle name="20% - Accent3 2 6 2 3 2 2" xfId="6121"/>
    <cellStyle name="20% - Accent3 2 6 2 3 2 2 2" xfId="6122"/>
    <cellStyle name="20% - Accent3 2 6 2 3 2 3" xfId="6123"/>
    <cellStyle name="20% - Accent3 2 6 2 3 3" xfId="6124"/>
    <cellStyle name="20% - Accent3 2 6 2 3 3 2" xfId="6125"/>
    <cellStyle name="20% - Accent3 2 6 2 3 4" xfId="6126"/>
    <cellStyle name="20% - Accent3 2 6 2 4" xfId="6127"/>
    <cellStyle name="20% - Accent3 2 6 2 4 2" xfId="6128"/>
    <cellStyle name="20% - Accent3 2 6 2 4 2 2" xfId="6129"/>
    <cellStyle name="20% - Accent3 2 6 2 4 3" xfId="6130"/>
    <cellStyle name="20% - Accent3 2 6 2 5" xfId="6131"/>
    <cellStyle name="20% - Accent3 2 6 2 5 2" xfId="6132"/>
    <cellStyle name="20% - Accent3 2 6 2 6" xfId="6133"/>
    <cellStyle name="20% - Accent3 2 6 3" xfId="6134"/>
    <cellStyle name="20% - Accent3 2 6 3 2" xfId="6135"/>
    <cellStyle name="20% - Accent3 2 6 3 2 2" xfId="6136"/>
    <cellStyle name="20% - Accent3 2 6 3 2 2 2" xfId="6137"/>
    <cellStyle name="20% - Accent3 2 6 3 2 2 2 2" xfId="6138"/>
    <cellStyle name="20% - Accent3 2 6 3 2 2 3" xfId="6139"/>
    <cellStyle name="20% - Accent3 2 6 3 2 3" xfId="6140"/>
    <cellStyle name="20% - Accent3 2 6 3 2 3 2" xfId="6141"/>
    <cellStyle name="20% - Accent3 2 6 3 2 4" xfId="6142"/>
    <cellStyle name="20% - Accent3 2 6 3 3" xfId="6143"/>
    <cellStyle name="20% - Accent3 2 6 3 3 2" xfId="6144"/>
    <cellStyle name="20% - Accent3 2 6 3 3 2 2" xfId="6145"/>
    <cellStyle name="20% - Accent3 2 6 3 3 3" xfId="6146"/>
    <cellStyle name="20% - Accent3 2 6 3 4" xfId="6147"/>
    <cellStyle name="20% - Accent3 2 6 3 4 2" xfId="6148"/>
    <cellStyle name="20% - Accent3 2 6 3 5" xfId="6149"/>
    <cellStyle name="20% - Accent3 2 6 4" xfId="6150"/>
    <cellStyle name="20% - Accent3 2 6 4 2" xfId="6151"/>
    <cellStyle name="20% - Accent3 2 6 4 2 2" xfId="6152"/>
    <cellStyle name="20% - Accent3 2 6 4 2 2 2" xfId="6153"/>
    <cellStyle name="20% - Accent3 2 6 4 2 3" xfId="6154"/>
    <cellStyle name="20% - Accent3 2 6 4 3" xfId="6155"/>
    <cellStyle name="20% - Accent3 2 6 4 3 2" xfId="6156"/>
    <cellStyle name="20% - Accent3 2 6 4 4" xfId="6157"/>
    <cellStyle name="20% - Accent3 2 6 5" xfId="6158"/>
    <cellStyle name="20% - Accent3 2 6 5 2" xfId="6159"/>
    <cellStyle name="20% - Accent3 2 6 5 2 2" xfId="6160"/>
    <cellStyle name="20% - Accent3 2 6 5 3" xfId="6161"/>
    <cellStyle name="20% - Accent3 2 6 6" xfId="6162"/>
    <cellStyle name="20% - Accent3 2 6 6 2" xfId="6163"/>
    <cellStyle name="20% - Accent3 2 6 7" xfId="6164"/>
    <cellStyle name="20% - Accent3 2 7" xfId="6165"/>
    <cellStyle name="20% - Accent3 2 7 2" xfId="6166"/>
    <cellStyle name="20% - Accent3 2 7 2 2" xfId="6167"/>
    <cellStyle name="20% - Accent3 2 7 2 2 2" xfId="6168"/>
    <cellStyle name="20% - Accent3 2 7 2 2 2 2" xfId="6169"/>
    <cellStyle name="20% - Accent3 2 7 2 2 2 2 2" xfId="6170"/>
    <cellStyle name="20% - Accent3 2 7 2 2 2 3" xfId="6171"/>
    <cellStyle name="20% - Accent3 2 7 2 2 3" xfId="6172"/>
    <cellStyle name="20% - Accent3 2 7 2 2 3 2" xfId="6173"/>
    <cellStyle name="20% - Accent3 2 7 2 2 4" xfId="6174"/>
    <cellStyle name="20% - Accent3 2 7 2 3" xfId="6175"/>
    <cellStyle name="20% - Accent3 2 7 2 3 2" xfId="6176"/>
    <cellStyle name="20% - Accent3 2 7 2 3 2 2" xfId="6177"/>
    <cellStyle name="20% - Accent3 2 7 2 3 3" xfId="6178"/>
    <cellStyle name="20% - Accent3 2 7 2 4" xfId="6179"/>
    <cellStyle name="20% - Accent3 2 7 2 4 2" xfId="6180"/>
    <cellStyle name="20% - Accent3 2 7 2 5" xfId="6181"/>
    <cellStyle name="20% - Accent3 2 7 3" xfId="6182"/>
    <cellStyle name="20% - Accent3 2 7 3 2" xfId="6183"/>
    <cellStyle name="20% - Accent3 2 7 3 2 2" xfId="6184"/>
    <cellStyle name="20% - Accent3 2 7 3 2 2 2" xfId="6185"/>
    <cellStyle name="20% - Accent3 2 7 3 2 3" xfId="6186"/>
    <cellStyle name="20% - Accent3 2 7 3 3" xfId="6187"/>
    <cellStyle name="20% - Accent3 2 7 3 3 2" xfId="6188"/>
    <cellStyle name="20% - Accent3 2 7 3 4" xfId="6189"/>
    <cellStyle name="20% - Accent3 2 7 4" xfId="6190"/>
    <cellStyle name="20% - Accent3 2 7 4 2" xfId="6191"/>
    <cellStyle name="20% - Accent3 2 7 4 2 2" xfId="6192"/>
    <cellStyle name="20% - Accent3 2 7 4 3" xfId="6193"/>
    <cellStyle name="20% - Accent3 2 7 5" xfId="6194"/>
    <cellStyle name="20% - Accent3 2 7 5 2" xfId="6195"/>
    <cellStyle name="20% - Accent3 2 7 6" xfId="6196"/>
    <cellStyle name="20% - Accent3 2 8" xfId="6197"/>
    <cellStyle name="20% - Accent3 2 8 2" xfId="6198"/>
    <cellStyle name="20% - Accent3 2 8 2 2" xfId="6199"/>
    <cellStyle name="20% - Accent3 2 8 2 2 2" xfId="6200"/>
    <cellStyle name="20% - Accent3 2 8 2 2 2 2" xfId="6201"/>
    <cellStyle name="20% - Accent3 2 8 2 2 3" xfId="6202"/>
    <cellStyle name="20% - Accent3 2 8 2 3" xfId="6203"/>
    <cellStyle name="20% - Accent3 2 8 2 3 2" xfId="6204"/>
    <cellStyle name="20% - Accent3 2 8 2 4" xfId="6205"/>
    <cellStyle name="20% - Accent3 2 8 3" xfId="6206"/>
    <cellStyle name="20% - Accent3 2 8 3 2" xfId="6207"/>
    <cellStyle name="20% - Accent3 2 8 3 2 2" xfId="6208"/>
    <cellStyle name="20% - Accent3 2 8 3 3" xfId="6209"/>
    <cellStyle name="20% - Accent3 2 8 4" xfId="6210"/>
    <cellStyle name="20% - Accent3 2 8 4 2" xfId="6211"/>
    <cellStyle name="20% - Accent3 2 8 5" xfId="6212"/>
    <cellStyle name="20% - Accent3 2 9" xfId="6213"/>
    <cellStyle name="20% - Accent3 2 9 2" xfId="6214"/>
    <cellStyle name="20% - Accent3 2 9 2 2" xfId="6215"/>
    <cellStyle name="20% - Accent3 2 9 2 2 2" xfId="6216"/>
    <cellStyle name="20% - Accent3 2 9 2 3" xfId="6217"/>
    <cellStyle name="20% - Accent3 2 9 3" xfId="6218"/>
    <cellStyle name="20% - Accent3 2 9 3 2" xfId="6219"/>
    <cellStyle name="20% - Accent3 2 9 4" xfId="6220"/>
    <cellStyle name="20% - Accent4 2" xfId="6221"/>
    <cellStyle name="20% - Accent4 2 10" xfId="6222"/>
    <cellStyle name="20% - Accent4 2 10 2" xfId="6223"/>
    <cellStyle name="20% - Accent4 2 10 2 2" xfId="6224"/>
    <cellStyle name="20% - Accent4 2 10 3" xfId="6225"/>
    <cellStyle name="20% - Accent4 2 11" xfId="6226"/>
    <cellStyle name="20% - Accent4 2 11 2" xfId="6227"/>
    <cellStyle name="20% - Accent4 2 12" xfId="6228"/>
    <cellStyle name="20% - Accent4 2 2" xfId="6229"/>
    <cellStyle name="20% - Accent4 2 2 10" xfId="6230"/>
    <cellStyle name="20% - Accent4 2 2 10 2" xfId="6231"/>
    <cellStyle name="20% - Accent4 2 2 11" xfId="6232"/>
    <cellStyle name="20% - Accent4 2 2 2" xfId="6233"/>
    <cellStyle name="20% - Accent4 2 2 2 10" xfId="6234"/>
    <cellStyle name="20% - Accent4 2 2 2 2" xfId="6235"/>
    <cellStyle name="20% - Accent4 2 2 2 2 2" xfId="6236"/>
    <cellStyle name="20% - Accent4 2 2 2 2 2 2" xfId="6237"/>
    <cellStyle name="20% - Accent4 2 2 2 2 2 2 2" xfId="6238"/>
    <cellStyle name="20% - Accent4 2 2 2 2 2 2 2 2" xfId="6239"/>
    <cellStyle name="20% - Accent4 2 2 2 2 2 2 2 2 2" xfId="6240"/>
    <cellStyle name="20% - Accent4 2 2 2 2 2 2 2 2 2 2" xfId="6241"/>
    <cellStyle name="20% - Accent4 2 2 2 2 2 2 2 2 2 2 2" xfId="6242"/>
    <cellStyle name="20% - Accent4 2 2 2 2 2 2 2 2 2 2 2 2" xfId="6243"/>
    <cellStyle name="20% - Accent4 2 2 2 2 2 2 2 2 2 2 3" xfId="6244"/>
    <cellStyle name="20% - Accent4 2 2 2 2 2 2 2 2 2 3" xfId="6245"/>
    <cellStyle name="20% - Accent4 2 2 2 2 2 2 2 2 2 3 2" xfId="6246"/>
    <cellStyle name="20% - Accent4 2 2 2 2 2 2 2 2 2 4" xfId="6247"/>
    <cellStyle name="20% - Accent4 2 2 2 2 2 2 2 2 3" xfId="6248"/>
    <cellStyle name="20% - Accent4 2 2 2 2 2 2 2 2 3 2" xfId="6249"/>
    <cellStyle name="20% - Accent4 2 2 2 2 2 2 2 2 3 2 2" xfId="6250"/>
    <cellStyle name="20% - Accent4 2 2 2 2 2 2 2 2 3 3" xfId="6251"/>
    <cellStyle name="20% - Accent4 2 2 2 2 2 2 2 2 4" xfId="6252"/>
    <cellStyle name="20% - Accent4 2 2 2 2 2 2 2 2 4 2" xfId="6253"/>
    <cellStyle name="20% - Accent4 2 2 2 2 2 2 2 2 5" xfId="6254"/>
    <cellStyle name="20% - Accent4 2 2 2 2 2 2 2 3" xfId="6255"/>
    <cellStyle name="20% - Accent4 2 2 2 2 2 2 2 3 2" xfId="6256"/>
    <cellStyle name="20% - Accent4 2 2 2 2 2 2 2 3 2 2" xfId="6257"/>
    <cellStyle name="20% - Accent4 2 2 2 2 2 2 2 3 2 2 2" xfId="6258"/>
    <cellStyle name="20% - Accent4 2 2 2 2 2 2 2 3 2 3" xfId="6259"/>
    <cellStyle name="20% - Accent4 2 2 2 2 2 2 2 3 3" xfId="6260"/>
    <cellStyle name="20% - Accent4 2 2 2 2 2 2 2 3 3 2" xfId="6261"/>
    <cellStyle name="20% - Accent4 2 2 2 2 2 2 2 3 4" xfId="6262"/>
    <cellStyle name="20% - Accent4 2 2 2 2 2 2 2 4" xfId="6263"/>
    <cellStyle name="20% - Accent4 2 2 2 2 2 2 2 4 2" xfId="6264"/>
    <cellStyle name="20% - Accent4 2 2 2 2 2 2 2 4 2 2" xfId="6265"/>
    <cellStyle name="20% - Accent4 2 2 2 2 2 2 2 4 3" xfId="6266"/>
    <cellStyle name="20% - Accent4 2 2 2 2 2 2 2 5" xfId="6267"/>
    <cellStyle name="20% - Accent4 2 2 2 2 2 2 2 5 2" xfId="6268"/>
    <cellStyle name="20% - Accent4 2 2 2 2 2 2 2 6" xfId="6269"/>
    <cellStyle name="20% - Accent4 2 2 2 2 2 2 3" xfId="6270"/>
    <cellStyle name="20% - Accent4 2 2 2 2 2 2 3 2" xfId="6271"/>
    <cellStyle name="20% - Accent4 2 2 2 2 2 2 3 2 2" xfId="6272"/>
    <cellStyle name="20% - Accent4 2 2 2 2 2 2 3 2 2 2" xfId="6273"/>
    <cellStyle name="20% - Accent4 2 2 2 2 2 2 3 2 2 2 2" xfId="6274"/>
    <cellStyle name="20% - Accent4 2 2 2 2 2 2 3 2 2 3" xfId="6275"/>
    <cellStyle name="20% - Accent4 2 2 2 2 2 2 3 2 3" xfId="6276"/>
    <cellStyle name="20% - Accent4 2 2 2 2 2 2 3 2 3 2" xfId="6277"/>
    <cellStyle name="20% - Accent4 2 2 2 2 2 2 3 2 4" xfId="6278"/>
    <cellStyle name="20% - Accent4 2 2 2 2 2 2 3 3" xfId="6279"/>
    <cellStyle name="20% - Accent4 2 2 2 2 2 2 3 3 2" xfId="6280"/>
    <cellStyle name="20% - Accent4 2 2 2 2 2 2 3 3 2 2" xfId="6281"/>
    <cellStyle name="20% - Accent4 2 2 2 2 2 2 3 3 3" xfId="6282"/>
    <cellStyle name="20% - Accent4 2 2 2 2 2 2 3 4" xfId="6283"/>
    <cellStyle name="20% - Accent4 2 2 2 2 2 2 3 4 2" xfId="6284"/>
    <cellStyle name="20% - Accent4 2 2 2 2 2 2 3 5" xfId="6285"/>
    <cellStyle name="20% - Accent4 2 2 2 2 2 2 4" xfId="6286"/>
    <cellStyle name="20% - Accent4 2 2 2 2 2 2 4 2" xfId="6287"/>
    <cellStyle name="20% - Accent4 2 2 2 2 2 2 4 2 2" xfId="6288"/>
    <cellStyle name="20% - Accent4 2 2 2 2 2 2 4 2 2 2" xfId="6289"/>
    <cellStyle name="20% - Accent4 2 2 2 2 2 2 4 2 3" xfId="6290"/>
    <cellStyle name="20% - Accent4 2 2 2 2 2 2 4 3" xfId="6291"/>
    <cellStyle name="20% - Accent4 2 2 2 2 2 2 4 3 2" xfId="6292"/>
    <cellStyle name="20% - Accent4 2 2 2 2 2 2 4 4" xfId="6293"/>
    <cellStyle name="20% - Accent4 2 2 2 2 2 2 5" xfId="6294"/>
    <cellStyle name="20% - Accent4 2 2 2 2 2 2 5 2" xfId="6295"/>
    <cellStyle name="20% - Accent4 2 2 2 2 2 2 5 2 2" xfId="6296"/>
    <cellStyle name="20% - Accent4 2 2 2 2 2 2 5 3" xfId="6297"/>
    <cellStyle name="20% - Accent4 2 2 2 2 2 2 6" xfId="6298"/>
    <cellStyle name="20% - Accent4 2 2 2 2 2 2 6 2" xfId="6299"/>
    <cellStyle name="20% - Accent4 2 2 2 2 2 2 7" xfId="6300"/>
    <cellStyle name="20% - Accent4 2 2 2 2 2 3" xfId="6301"/>
    <cellStyle name="20% - Accent4 2 2 2 2 2 3 2" xfId="6302"/>
    <cellStyle name="20% - Accent4 2 2 2 2 2 3 2 2" xfId="6303"/>
    <cellStyle name="20% - Accent4 2 2 2 2 2 3 2 2 2" xfId="6304"/>
    <cellStyle name="20% - Accent4 2 2 2 2 2 3 2 2 2 2" xfId="6305"/>
    <cellStyle name="20% - Accent4 2 2 2 2 2 3 2 2 2 2 2" xfId="6306"/>
    <cellStyle name="20% - Accent4 2 2 2 2 2 3 2 2 2 3" xfId="6307"/>
    <cellStyle name="20% - Accent4 2 2 2 2 2 3 2 2 3" xfId="6308"/>
    <cellStyle name="20% - Accent4 2 2 2 2 2 3 2 2 3 2" xfId="6309"/>
    <cellStyle name="20% - Accent4 2 2 2 2 2 3 2 2 4" xfId="6310"/>
    <cellStyle name="20% - Accent4 2 2 2 2 2 3 2 3" xfId="6311"/>
    <cellStyle name="20% - Accent4 2 2 2 2 2 3 2 3 2" xfId="6312"/>
    <cellStyle name="20% - Accent4 2 2 2 2 2 3 2 3 2 2" xfId="6313"/>
    <cellStyle name="20% - Accent4 2 2 2 2 2 3 2 3 3" xfId="6314"/>
    <cellStyle name="20% - Accent4 2 2 2 2 2 3 2 4" xfId="6315"/>
    <cellStyle name="20% - Accent4 2 2 2 2 2 3 2 4 2" xfId="6316"/>
    <cellStyle name="20% - Accent4 2 2 2 2 2 3 2 5" xfId="6317"/>
    <cellStyle name="20% - Accent4 2 2 2 2 2 3 3" xfId="6318"/>
    <cellStyle name="20% - Accent4 2 2 2 2 2 3 3 2" xfId="6319"/>
    <cellStyle name="20% - Accent4 2 2 2 2 2 3 3 2 2" xfId="6320"/>
    <cellStyle name="20% - Accent4 2 2 2 2 2 3 3 2 2 2" xfId="6321"/>
    <cellStyle name="20% - Accent4 2 2 2 2 2 3 3 2 3" xfId="6322"/>
    <cellStyle name="20% - Accent4 2 2 2 2 2 3 3 3" xfId="6323"/>
    <cellStyle name="20% - Accent4 2 2 2 2 2 3 3 3 2" xfId="6324"/>
    <cellStyle name="20% - Accent4 2 2 2 2 2 3 3 4" xfId="6325"/>
    <cellStyle name="20% - Accent4 2 2 2 2 2 3 4" xfId="6326"/>
    <cellStyle name="20% - Accent4 2 2 2 2 2 3 4 2" xfId="6327"/>
    <cellStyle name="20% - Accent4 2 2 2 2 2 3 4 2 2" xfId="6328"/>
    <cellStyle name="20% - Accent4 2 2 2 2 2 3 4 3" xfId="6329"/>
    <cellStyle name="20% - Accent4 2 2 2 2 2 3 5" xfId="6330"/>
    <cellStyle name="20% - Accent4 2 2 2 2 2 3 5 2" xfId="6331"/>
    <cellStyle name="20% - Accent4 2 2 2 2 2 3 6" xfId="6332"/>
    <cellStyle name="20% - Accent4 2 2 2 2 2 4" xfId="6333"/>
    <cellStyle name="20% - Accent4 2 2 2 2 2 4 2" xfId="6334"/>
    <cellStyle name="20% - Accent4 2 2 2 2 2 4 2 2" xfId="6335"/>
    <cellStyle name="20% - Accent4 2 2 2 2 2 4 2 2 2" xfId="6336"/>
    <cellStyle name="20% - Accent4 2 2 2 2 2 4 2 2 2 2" xfId="6337"/>
    <cellStyle name="20% - Accent4 2 2 2 2 2 4 2 2 3" xfId="6338"/>
    <cellStyle name="20% - Accent4 2 2 2 2 2 4 2 3" xfId="6339"/>
    <cellStyle name="20% - Accent4 2 2 2 2 2 4 2 3 2" xfId="6340"/>
    <cellStyle name="20% - Accent4 2 2 2 2 2 4 2 4" xfId="6341"/>
    <cellStyle name="20% - Accent4 2 2 2 2 2 4 3" xfId="6342"/>
    <cellStyle name="20% - Accent4 2 2 2 2 2 4 3 2" xfId="6343"/>
    <cellStyle name="20% - Accent4 2 2 2 2 2 4 3 2 2" xfId="6344"/>
    <cellStyle name="20% - Accent4 2 2 2 2 2 4 3 3" xfId="6345"/>
    <cellStyle name="20% - Accent4 2 2 2 2 2 4 4" xfId="6346"/>
    <cellStyle name="20% - Accent4 2 2 2 2 2 4 4 2" xfId="6347"/>
    <cellStyle name="20% - Accent4 2 2 2 2 2 4 5" xfId="6348"/>
    <cellStyle name="20% - Accent4 2 2 2 2 2 5" xfId="6349"/>
    <cellStyle name="20% - Accent4 2 2 2 2 2 5 2" xfId="6350"/>
    <cellStyle name="20% - Accent4 2 2 2 2 2 5 2 2" xfId="6351"/>
    <cellStyle name="20% - Accent4 2 2 2 2 2 5 2 2 2" xfId="6352"/>
    <cellStyle name="20% - Accent4 2 2 2 2 2 5 2 3" xfId="6353"/>
    <cellStyle name="20% - Accent4 2 2 2 2 2 5 3" xfId="6354"/>
    <cellStyle name="20% - Accent4 2 2 2 2 2 5 3 2" xfId="6355"/>
    <cellStyle name="20% - Accent4 2 2 2 2 2 5 4" xfId="6356"/>
    <cellStyle name="20% - Accent4 2 2 2 2 2 6" xfId="6357"/>
    <cellStyle name="20% - Accent4 2 2 2 2 2 6 2" xfId="6358"/>
    <cellStyle name="20% - Accent4 2 2 2 2 2 6 2 2" xfId="6359"/>
    <cellStyle name="20% - Accent4 2 2 2 2 2 6 3" xfId="6360"/>
    <cellStyle name="20% - Accent4 2 2 2 2 2 7" xfId="6361"/>
    <cellStyle name="20% - Accent4 2 2 2 2 2 7 2" xfId="6362"/>
    <cellStyle name="20% - Accent4 2 2 2 2 2 8" xfId="6363"/>
    <cellStyle name="20% - Accent4 2 2 2 2 3" xfId="6364"/>
    <cellStyle name="20% - Accent4 2 2 2 2 3 2" xfId="6365"/>
    <cellStyle name="20% - Accent4 2 2 2 2 3 2 2" xfId="6366"/>
    <cellStyle name="20% - Accent4 2 2 2 2 3 2 2 2" xfId="6367"/>
    <cellStyle name="20% - Accent4 2 2 2 2 3 2 2 2 2" xfId="6368"/>
    <cellStyle name="20% - Accent4 2 2 2 2 3 2 2 2 2 2" xfId="6369"/>
    <cellStyle name="20% - Accent4 2 2 2 2 3 2 2 2 2 2 2" xfId="6370"/>
    <cellStyle name="20% - Accent4 2 2 2 2 3 2 2 2 2 3" xfId="6371"/>
    <cellStyle name="20% - Accent4 2 2 2 2 3 2 2 2 3" xfId="6372"/>
    <cellStyle name="20% - Accent4 2 2 2 2 3 2 2 2 3 2" xfId="6373"/>
    <cellStyle name="20% - Accent4 2 2 2 2 3 2 2 2 4" xfId="6374"/>
    <cellStyle name="20% - Accent4 2 2 2 2 3 2 2 3" xfId="6375"/>
    <cellStyle name="20% - Accent4 2 2 2 2 3 2 2 3 2" xfId="6376"/>
    <cellStyle name="20% - Accent4 2 2 2 2 3 2 2 3 2 2" xfId="6377"/>
    <cellStyle name="20% - Accent4 2 2 2 2 3 2 2 3 3" xfId="6378"/>
    <cellStyle name="20% - Accent4 2 2 2 2 3 2 2 4" xfId="6379"/>
    <cellStyle name="20% - Accent4 2 2 2 2 3 2 2 4 2" xfId="6380"/>
    <cellStyle name="20% - Accent4 2 2 2 2 3 2 2 5" xfId="6381"/>
    <cellStyle name="20% - Accent4 2 2 2 2 3 2 3" xfId="6382"/>
    <cellStyle name="20% - Accent4 2 2 2 2 3 2 3 2" xfId="6383"/>
    <cellStyle name="20% - Accent4 2 2 2 2 3 2 3 2 2" xfId="6384"/>
    <cellStyle name="20% - Accent4 2 2 2 2 3 2 3 2 2 2" xfId="6385"/>
    <cellStyle name="20% - Accent4 2 2 2 2 3 2 3 2 3" xfId="6386"/>
    <cellStyle name="20% - Accent4 2 2 2 2 3 2 3 3" xfId="6387"/>
    <cellStyle name="20% - Accent4 2 2 2 2 3 2 3 3 2" xfId="6388"/>
    <cellStyle name="20% - Accent4 2 2 2 2 3 2 3 4" xfId="6389"/>
    <cellStyle name="20% - Accent4 2 2 2 2 3 2 4" xfId="6390"/>
    <cellStyle name="20% - Accent4 2 2 2 2 3 2 4 2" xfId="6391"/>
    <cellStyle name="20% - Accent4 2 2 2 2 3 2 4 2 2" xfId="6392"/>
    <cellStyle name="20% - Accent4 2 2 2 2 3 2 4 3" xfId="6393"/>
    <cellStyle name="20% - Accent4 2 2 2 2 3 2 5" xfId="6394"/>
    <cellStyle name="20% - Accent4 2 2 2 2 3 2 5 2" xfId="6395"/>
    <cellStyle name="20% - Accent4 2 2 2 2 3 2 6" xfId="6396"/>
    <cellStyle name="20% - Accent4 2 2 2 2 3 3" xfId="6397"/>
    <cellStyle name="20% - Accent4 2 2 2 2 3 3 2" xfId="6398"/>
    <cellStyle name="20% - Accent4 2 2 2 2 3 3 2 2" xfId="6399"/>
    <cellStyle name="20% - Accent4 2 2 2 2 3 3 2 2 2" xfId="6400"/>
    <cellStyle name="20% - Accent4 2 2 2 2 3 3 2 2 2 2" xfId="6401"/>
    <cellStyle name="20% - Accent4 2 2 2 2 3 3 2 2 3" xfId="6402"/>
    <cellStyle name="20% - Accent4 2 2 2 2 3 3 2 3" xfId="6403"/>
    <cellStyle name="20% - Accent4 2 2 2 2 3 3 2 3 2" xfId="6404"/>
    <cellStyle name="20% - Accent4 2 2 2 2 3 3 2 4" xfId="6405"/>
    <cellStyle name="20% - Accent4 2 2 2 2 3 3 3" xfId="6406"/>
    <cellStyle name="20% - Accent4 2 2 2 2 3 3 3 2" xfId="6407"/>
    <cellStyle name="20% - Accent4 2 2 2 2 3 3 3 2 2" xfId="6408"/>
    <cellStyle name="20% - Accent4 2 2 2 2 3 3 3 3" xfId="6409"/>
    <cellStyle name="20% - Accent4 2 2 2 2 3 3 4" xfId="6410"/>
    <cellStyle name="20% - Accent4 2 2 2 2 3 3 4 2" xfId="6411"/>
    <cellStyle name="20% - Accent4 2 2 2 2 3 3 5" xfId="6412"/>
    <cellStyle name="20% - Accent4 2 2 2 2 3 4" xfId="6413"/>
    <cellStyle name="20% - Accent4 2 2 2 2 3 4 2" xfId="6414"/>
    <cellStyle name="20% - Accent4 2 2 2 2 3 4 2 2" xfId="6415"/>
    <cellStyle name="20% - Accent4 2 2 2 2 3 4 2 2 2" xfId="6416"/>
    <cellStyle name="20% - Accent4 2 2 2 2 3 4 2 3" xfId="6417"/>
    <cellStyle name="20% - Accent4 2 2 2 2 3 4 3" xfId="6418"/>
    <cellStyle name="20% - Accent4 2 2 2 2 3 4 3 2" xfId="6419"/>
    <cellStyle name="20% - Accent4 2 2 2 2 3 4 4" xfId="6420"/>
    <cellStyle name="20% - Accent4 2 2 2 2 3 5" xfId="6421"/>
    <cellStyle name="20% - Accent4 2 2 2 2 3 5 2" xfId="6422"/>
    <cellStyle name="20% - Accent4 2 2 2 2 3 5 2 2" xfId="6423"/>
    <cellStyle name="20% - Accent4 2 2 2 2 3 5 3" xfId="6424"/>
    <cellStyle name="20% - Accent4 2 2 2 2 3 6" xfId="6425"/>
    <cellStyle name="20% - Accent4 2 2 2 2 3 6 2" xfId="6426"/>
    <cellStyle name="20% - Accent4 2 2 2 2 3 7" xfId="6427"/>
    <cellStyle name="20% - Accent4 2 2 2 2 4" xfId="6428"/>
    <cellStyle name="20% - Accent4 2 2 2 2 4 2" xfId="6429"/>
    <cellStyle name="20% - Accent4 2 2 2 2 4 2 2" xfId="6430"/>
    <cellStyle name="20% - Accent4 2 2 2 2 4 2 2 2" xfId="6431"/>
    <cellStyle name="20% - Accent4 2 2 2 2 4 2 2 2 2" xfId="6432"/>
    <cellStyle name="20% - Accent4 2 2 2 2 4 2 2 2 2 2" xfId="6433"/>
    <cellStyle name="20% - Accent4 2 2 2 2 4 2 2 2 3" xfId="6434"/>
    <cellStyle name="20% - Accent4 2 2 2 2 4 2 2 3" xfId="6435"/>
    <cellStyle name="20% - Accent4 2 2 2 2 4 2 2 3 2" xfId="6436"/>
    <cellStyle name="20% - Accent4 2 2 2 2 4 2 2 4" xfId="6437"/>
    <cellStyle name="20% - Accent4 2 2 2 2 4 2 3" xfId="6438"/>
    <cellStyle name="20% - Accent4 2 2 2 2 4 2 3 2" xfId="6439"/>
    <cellStyle name="20% - Accent4 2 2 2 2 4 2 3 2 2" xfId="6440"/>
    <cellStyle name="20% - Accent4 2 2 2 2 4 2 3 3" xfId="6441"/>
    <cellStyle name="20% - Accent4 2 2 2 2 4 2 4" xfId="6442"/>
    <cellStyle name="20% - Accent4 2 2 2 2 4 2 4 2" xfId="6443"/>
    <cellStyle name="20% - Accent4 2 2 2 2 4 2 5" xfId="6444"/>
    <cellStyle name="20% - Accent4 2 2 2 2 4 3" xfId="6445"/>
    <cellStyle name="20% - Accent4 2 2 2 2 4 3 2" xfId="6446"/>
    <cellStyle name="20% - Accent4 2 2 2 2 4 3 2 2" xfId="6447"/>
    <cellStyle name="20% - Accent4 2 2 2 2 4 3 2 2 2" xfId="6448"/>
    <cellStyle name="20% - Accent4 2 2 2 2 4 3 2 3" xfId="6449"/>
    <cellStyle name="20% - Accent4 2 2 2 2 4 3 3" xfId="6450"/>
    <cellStyle name="20% - Accent4 2 2 2 2 4 3 3 2" xfId="6451"/>
    <cellStyle name="20% - Accent4 2 2 2 2 4 3 4" xfId="6452"/>
    <cellStyle name="20% - Accent4 2 2 2 2 4 4" xfId="6453"/>
    <cellStyle name="20% - Accent4 2 2 2 2 4 4 2" xfId="6454"/>
    <cellStyle name="20% - Accent4 2 2 2 2 4 4 2 2" xfId="6455"/>
    <cellStyle name="20% - Accent4 2 2 2 2 4 4 3" xfId="6456"/>
    <cellStyle name="20% - Accent4 2 2 2 2 4 5" xfId="6457"/>
    <cellStyle name="20% - Accent4 2 2 2 2 4 5 2" xfId="6458"/>
    <cellStyle name="20% - Accent4 2 2 2 2 4 6" xfId="6459"/>
    <cellStyle name="20% - Accent4 2 2 2 2 5" xfId="6460"/>
    <cellStyle name="20% - Accent4 2 2 2 2 5 2" xfId="6461"/>
    <cellStyle name="20% - Accent4 2 2 2 2 5 2 2" xfId="6462"/>
    <cellStyle name="20% - Accent4 2 2 2 2 5 2 2 2" xfId="6463"/>
    <cellStyle name="20% - Accent4 2 2 2 2 5 2 2 2 2" xfId="6464"/>
    <cellStyle name="20% - Accent4 2 2 2 2 5 2 2 3" xfId="6465"/>
    <cellStyle name="20% - Accent4 2 2 2 2 5 2 3" xfId="6466"/>
    <cellStyle name="20% - Accent4 2 2 2 2 5 2 3 2" xfId="6467"/>
    <cellStyle name="20% - Accent4 2 2 2 2 5 2 4" xfId="6468"/>
    <cellStyle name="20% - Accent4 2 2 2 2 5 3" xfId="6469"/>
    <cellStyle name="20% - Accent4 2 2 2 2 5 3 2" xfId="6470"/>
    <cellStyle name="20% - Accent4 2 2 2 2 5 3 2 2" xfId="6471"/>
    <cellStyle name="20% - Accent4 2 2 2 2 5 3 3" xfId="6472"/>
    <cellStyle name="20% - Accent4 2 2 2 2 5 4" xfId="6473"/>
    <cellStyle name="20% - Accent4 2 2 2 2 5 4 2" xfId="6474"/>
    <cellStyle name="20% - Accent4 2 2 2 2 5 5" xfId="6475"/>
    <cellStyle name="20% - Accent4 2 2 2 2 6" xfId="6476"/>
    <cellStyle name="20% - Accent4 2 2 2 2 6 2" xfId="6477"/>
    <cellStyle name="20% - Accent4 2 2 2 2 6 2 2" xfId="6478"/>
    <cellStyle name="20% - Accent4 2 2 2 2 6 2 2 2" xfId="6479"/>
    <cellStyle name="20% - Accent4 2 2 2 2 6 2 3" xfId="6480"/>
    <cellStyle name="20% - Accent4 2 2 2 2 6 3" xfId="6481"/>
    <cellStyle name="20% - Accent4 2 2 2 2 6 3 2" xfId="6482"/>
    <cellStyle name="20% - Accent4 2 2 2 2 6 4" xfId="6483"/>
    <cellStyle name="20% - Accent4 2 2 2 2 7" xfId="6484"/>
    <cellStyle name="20% - Accent4 2 2 2 2 7 2" xfId="6485"/>
    <cellStyle name="20% - Accent4 2 2 2 2 7 2 2" xfId="6486"/>
    <cellStyle name="20% - Accent4 2 2 2 2 7 3" xfId="6487"/>
    <cellStyle name="20% - Accent4 2 2 2 2 8" xfId="6488"/>
    <cellStyle name="20% - Accent4 2 2 2 2 8 2" xfId="6489"/>
    <cellStyle name="20% - Accent4 2 2 2 2 9" xfId="6490"/>
    <cellStyle name="20% - Accent4 2 2 2 3" xfId="6491"/>
    <cellStyle name="20% - Accent4 2 2 2 3 2" xfId="6492"/>
    <cellStyle name="20% - Accent4 2 2 2 3 2 2" xfId="6493"/>
    <cellStyle name="20% - Accent4 2 2 2 3 2 2 2" xfId="6494"/>
    <cellStyle name="20% - Accent4 2 2 2 3 2 2 2 2" xfId="6495"/>
    <cellStyle name="20% - Accent4 2 2 2 3 2 2 2 2 2" xfId="6496"/>
    <cellStyle name="20% - Accent4 2 2 2 3 2 2 2 2 2 2" xfId="6497"/>
    <cellStyle name="20% - Accent4 2 2 2 3 2 2 2 2 2 2 2" xfId="6498"/>
    <cellStyle name="20% - Accent4 2 2 2 3 2 2 2 2 2 3" xfId="6499"/>
    <cellStyle name="20% - Accent4 2 2 2 3 2 2 2 2 3" xfId="6500"/>
    <cellStyle name="20% - Accent4 2 2 2 3 2 2 2 2 3 2" xfId="6501"/>
    <cellStyle name="20% - Accent4 2 2 2 3 2 2 2 2 4" xfId="6502"/>
    <cellStyle name="20% - Accent4 2 2 2 3 2 2 2 3" xfId="6503"/>
    <cellStyle name="20% - Accent4 2 2 2 3 2 2 2 3 2" xfId="6504"/>
    <cellStyle name="20% - Accent4 2 2 2 3 2 2 2 3 2 2" xfId="6505"/>
    <cellStyle name="20% - Accent4 2 2 2 3 2 2 2 3 3" xfId="6506"/>
    <cellStyle name="20% - Accent4 2 2 2 3 2 2 2 4" xfId="6507"/>
    <cellStyle name="20% - Accent4 2 2 2 3 2 2 2 4 2" xfId="6508"/>
    <cellStyle name="20% - Accent4 2 2 2 3 2 2 2 5" xfId="6509"/>
    <cellStyle name="20% - Accent4 2 2 2 3 2 2 3" xfId="6510"/>
    <cellStyle name="20% - Accent4 2 2 2 3 2 2 3 2" xfId="6511"/>
    <cellStyle name="20% - Accent4 2 2 2 3 2 2 3 2 2" xfId="6512"/>
    <cellStyle name="20% - Accent4 2 2 2 3 2 2 3 2 2 2" xfId="6513"/>
    <cellStyle name="20% - Accent4 2 2 2 3 2 2 3 2 3" xfId="6514"/>
    <cellStyle name="20% - Accent4 2 2 2 3 2 2 3 3" xfId="6515"/>
    <cellStyle name="20% - Accent4 2 2 2 3 2 2 3 3 2" xfId="6516"/>
    <cellStyle name="20% - Accent4 2 2 2 3 2 2 3 4" xfId="6517"/>
    <cellStyle name="20% - Accent4 2 2 2 3 2 2 4" xfId="6518"/>
    <cellStyle name="20% - Accent4 2 2 2 3 2 2 4 2" xfId="6519"/>
    <cellStyle name="20% - Accent4 2 2 2 3 2 2 4 2 2" xfId="6520"/>
    <cellStyle name="20% - Accent4 2 2 2 3 2 2 4 3" xfId="6521"/>
    <cellStyle name="20% - Accent4 2 2 2 3 2 2 5" xfId="6522"/>
    <cellStyle name="20% - Accent4 2 2 2 3 2 2 5 2" xfId="6523"/>
    <cellStyle name="20% - Accent4 2 2 2 3 2 2 6" xfId="6524"/>
    <cellStyle name="20% - Accent4 2 2 2 3 2 3" xfId="6525"/>
    <cellStyle name="20% - Accent4 2 2 2 3 2 3 2" xfId="6526"/>
    <cellStyle name="20% - Accent4 2 2 2 3 2 3 2 2" xfId="6527"/>
    <cellStyle name="20% - Accent4 2 2 2 3 2 3 2 2 2" xfId="6528"/>
    <cellStyle name="20% - Accent4 2 2 2 3 2 3 2 2 2 2" xfId="6529"/>
    <cellStyle name="20% - Accent4 2 2 2 3 2 3 2 2 3" xfId="6530"/>
    <cellStyle name="20% - Accent4 2 2 2 3 2 3 2 3" xfId="6531"/>
    <cellStyle name="20% - Accent4 2 2 2 3 2 3 2 3 2" xfId="6532"/>
    <cellStyle name="20% - Accent4 2 2 2 3 2 3 2 4" xfId="6533"/>
    <cellStyle name="20% - Accent4 2 2 2 3 2 3 3" xfId="6534"/>
    <cellStyle name="20% - Accent4 2 2 2 3 2 3 3 2" xfId="6535"/>
    <cellStyle name="20% - Accent4 2 2 2 3 2 3 3 2 2" xfId="6536"/>
    <cellStyle name="20% - Accent4 2 2 2 3 2 3 3 3" xfId="6537"/>
    <cellStyle name="20% - Accent4 2 2 2 3 2 3 4" xfId="6538"/>
    <cellStyle name="20% - Accent4 2 2 2 3 2 3 4 2" xfId="6539"/>
    <cellStyle name="20% - Accent4 2 2 2 3 2 3 5" xfId="6540"/>
    <cellStyle name="20% - Accent4 2 2 2 3 2 4" xfId="6541"/>
    <cellStyle name="20% - Accent4 2 2 2 3 2 4 2" xfId="6542"/>
    <cellStyle name="20% - Accent4 2 2 2 3 2 4 2 2" xfId="6543"/>
    <cellStyle name="20% - Accent4 2 2 2 3 2 4 2 2 2" xfId="6544"/>
    <cellStyle name="20% - Accent4 2 2 2 3 2 4 2 3" xfId="6545"/>
    <cellStyle name="20% - Accent4 2 2 2 3 2 4 3" xfId="6546"/>
    <cellStyle name="20% - Accent4 2 2 2 3 2 4 3 2" xfId="6547"/>
    <cellStyle name="20% - Accent4 2 2 2 3 2 4 4" xfId="6548"/>
    <cellStyle name="20% - Accent4 2 2 2 3 2 5" xfId="6549"/>
    <cellStyle name="20% - Accent4 2 2 2 3 2 5 2" xfId="6550"/>
    <cellStyle name="20% - Accent4 2 2 2 3 2 5 2 2" xfId="6551"/>
    <cellStyle name="20% - Accent4 2 2 2 3 2 5 3" xfId="6552"/>
    <cellStyle name="20% - Accent4 2 2 2 3 2 6" xfId="6553"/>
    <cellStyle name="20% - Accent4 2 2 2 3 2 6 2" xfId="6554"/>
    <cellStyle name="20% - Accent4 2 2 2 3 2 7" xfId="6555"/>
    <cellStyle name="20% - Accent4 2 2 2 3 3" xfId="6556"/>
    <cellStyle name="20% - Accent4 2 2 2 3 3 2" xfId="6557"/>
    <cellStyle name="20% - Accent4 2 2 2 3 3 2 2" xfId="6558"/>
    <cellStyle name="20% - Accent4 2 2 2 3 3 2 2 2" xfId="6559"/>
    <cellStyle name="20% - Accent4 2 2 2 3 3 2 2 2 2" xfId="6560"/>
    <cellStyle name="20% - Accent4 2 2 2 3 3 2 2 2 2 2" xfId="6561"/>
    <cellStyle name="20% - Accent4 2 2 2 3 3 2 2 2 3" xfId="6562"/>
    <cellStyle name="20% - Accent4 2 2 2 3 3 2 2 3" xfId="6563"/>
    <cellStyle name="20% - Accent4 2 2 2 3 3 2 2 3 2" xfId="6564"/>
    <cellStyle name="20% - Accent4 2 2 2 3 3 2 2 4" xfId="6565"/>
    <cellStyle name="20% - Accent4 2 2 2 3 3 2 3" xfId="6566"/>
    <cellStyle name="20% - Accent4 2 2 2 3 3 2 3 2" xfId="6567"/>
    <cellStyle name="20% - Accent4 2 2 2 3 3 2 3 2 2" xfId="6568"/>
    <cellStyle name="20% - Accent4 2 2 2 3 3 2 3 3" xfId="6569"/>
    <cellStyle name="20% - Accent4 2 2 2 3 3 2 4" xfId="6570"/>
    <cellStyle name="20% - Accent4 2 2 2 3 3 2 4 2" xfId="6571"/>
    <cellStyle name="20% - Accent4 2 2 2 3 3 2 5" xfId="6572"/>
    <cellStyle name="20% - Accent4 2 2 2 3 3 3" xfId="6573"/>
    <cellStyle name="20% - Accent4 2 2 2 3 3 3 2" xfId="6574"/>
    <cellStyle name="20% - Accent4 2 2 2 3 3 3 2 2" xfId="6575"/>
    <cellStyle name="20% - Accent4 2 2 2 3 3 3 2 2 2" xfId="6576"/>
    <cellStyle name="20% - Accent4 2 2 2 3 3 3 2 3" xfId="6577"/>
    <cellStyle name="20% - Accent4 2 2 2 3 3 3 3" xfId="6578"/>
    <cellStyle name="20% - Accent4 2 2 2 3 3 3 3 2" xfId="6579"/>
    <cellStyle name="20% - Accent4 2 2 2 3 3 3 4" xfId="6580"/>
    <cellStyle name="20% - Accent4 2 2 2 3 3 4" xfId="6581"/>
    <cellStyle name="20% - Accent4 2 2 2 3 3 4 2" xfId="6582"/>
    <cellStyle name="20% - Accent4 2 2 2 3 3 4 2 2" xfId="6583"/>
    <cellStyle name="20% - Accent4 2 2 2 3 3 4 3" xfId="6584"/>
    <cellStyle name="20% - Accent4 2 2 2 3 3 5" xfId="6585"/>
    <cellStyle name="20% - Accent4 2 2 2 3 3 5 2" xfId="6586"/>
    <cellStyle name="20% - Accent4 2 2 2 3 3 6" xfId="6587"/>
    <cellStyle name="20% - Accent4 2 2 2 3 4" xfId="6588"/>
    <cellStyle name="20% - Accent4 2 2 2 3 4 2" xfId="6589"/>
    <cellStyle name="20% - Accent4 2 2 2 3 4 2 2" xfId="6590"/>
    <cellStyle name="20% - Accent4 2 2 2 3 4 2 2 2" xfId="6591"/>
    <cellStyle name="20% - Accent4 2 2 2 3 4 2 2 2 2" xfId="6592"/>
    <cellStyle name="20% - Accent4 2 2 2 3 4 2 2 3" xfId="6593"/>
    <cellStyle name="20% - Accent4 2 2 2 3 4 2 3" xfId="6594"/>
    <cellStyle name="20% - Accent4 2 2 2 3 4 2 3 2" xfId="6595"/>
    <cellStyle name="20% - Accent4 2 2 2 3 4 2 4" xfId="6596"/>
    <cellStyle name="20% - Accent4 2 2 2 3 4 3" xfId="6597"/>
    <cellStyle name="20% - Accent4 2 2 2 3 4 3 2" xfId="6598"/>
    <cellStyle name="20% - Accent4 2 2 2 3 4 3 2 2" xfId="6599"/>
    <cellStyle name="20% - Accent4 2 2 2 3 4 3 3" xfId="6600"/>
    <cellStyle name="20% - Accent4 2 2 2 3 4 4" xfId="6601"/>
    <cellStyle name="20% - Accent4 2 2 2 3 4 4 2" xfId="6602"/>
    <cellStyle name="20% - Accent4 2 2 2 3 4 5" xfId="6603"/>
    <cellStyle name="20% - Accent4 2 2 2 3 5" xfId="6604"/>
    <cellStyle name="20% - Accent4 2 2 2 3 5 2" xfId="6605"/>
    <cellStyle name="20% - Accent4 2 2 2 3 5 2 2" xfId="6606"/>
    <cellStyle name="20% - Accent4 2 2 2 3 5 2 2 2" xfId="6607"/>
    <cellStyle name="20% - Accent4 2 2 2 3 5 2 3" xfId="6608"/>
    <cellStyle name="20% - Accent4 2 2 2 3 5 3" xfId="6609"/>
    <cellStyle name="20% - Accent4 2 2 2 3 5 3 2" xfId="6610"/>
    <cellStyle name="20% - Accent4 2 2 2 3 5 4" xfId="6611"/>
    <cellStyle name="20% - Accent4 2 2 2 3 6" xfId="6612"/>
    <cellStyle name="20% - Accent4 2 2 2 3 6 2" xfId="6613"/>
    <cellStyle name="20% - Accent4 2 2 2 3 6 2 2" xfId="6614"/>
    <cellStyle name="20% - Accent4 2 2 2 3 6 3" xfId="6615"/>
    <cellStyle name="20% - Accent4 2 2 2 3 7" xfId="6616"/>
    <cellStyle name="20% - Accent4 2 2 2 3 7 2" xfId="6617"/>
    <cellStyle name="20% - Accent4 2 2 2 3 8" xfId="6618"/>
    <cellStyle name="20% - Accent4 2 2 2 4" xfId="6619"/>
    <cellStyle name="20% - Accent4 2 2 2 4 2" xfId="6620"/>
    <cellStyle name="20% - Accent4 2 2 2 4 2 2" xfId="6621"/>
    <cellStyle name="20% - Accent4 2 2 2 4 2 2 2" xfId="6622"/>
    <cellStyle name="20% - Accent4 2 2 2 4 2 2 2 2" xfId="6623"/>
    <cellStyle name="20% - Accent4 2 2 2 4 2 2 2 2 2" xfId="6624"/>
    <cellStyle name="20% - Accent4 2 2 2 4 2 2 2 2 2 2" xfId="6625"/>
    <cellStyle name="20% - Accent4 2 2 2 4 2 2 2 2 3" xfId="6626"/>
    <cellStyle name="20% - Accent4 2 2 2 4 2 2 2 3" xfId="6627"/>
    <cellStyle name="20% - Accent4 2 2 2 4 2 2 2 3 2" xfId="6628"/>
    <cellStyle name="20% - Accent4 2 2 2 4 2 2 2 4" xfId="6629"/>
    <cellStyle name="20% - Accent4 2 2 2 4 2 2 3" xfId="6630"/>
    <cellStyle name="20% - Accent4 2 2 2 4 2 2 3 2" xfId="6631"/>
    <cellStyle name="20% - Accent4 2 2 2 4 2 2 3 2 2" xfId="6632"/>
    <cellStyle name="20% - Accent4 2 2 2 4 2 2 3 3" xfId="6633"/>
    <cellStyle name="20% - Accent4 2 2 2 4 2 2 4" xfId="6634"/>
    <cellStyle name="20% - Accent4 2 2 2 4 2 2 4 2" xfId="6635"/>
    <cellStyle name="20% - Accent4 2 2 2 4 2 2 5" xfId="6636"/>
    <cellStyle name="20% - Accent4 2 2 2 4 2 3" xfId="6637"/>
    <cellStyle name="20% - Accent4 2 2 2 4 2 3 2" xfId="6638"/>
    <cellStyle name="20% - Accent4 2 2 2 4 2 3 2 2" xfId="6639"/>
    <cellStyle name="20% - Accent4 2 2 2 4 2 3 2 2 2" xfId="6640"/>
    <cellStyle name="20% - Accent4 2 2 2 4 2 3 2 3" xfId="6641"/>
    <cellStyle name="20% - Accent4 2 2 2 4 2 3 3" xfId="6642"/>
    <cellStyle name="20% - Accent4 2 2 2 4 2 3 3 2" xfId="6643"/>
    <cellStyle name="20% - Accent4 2 2 2 4 2 3 4" xfId="6644"/>
    <cellStyle name="20% - Accent4 2 2 2 4 2 4" xfId="6645"/>
    <cellStyle name="20% - Accent4 2 2 2 4 2 4 2" xfId="6646"/>
    <cellStyle name="20% - Accent4 2 2 2 4 2 4 2 2" xfId="6647"/>
    <cellStyle name="20% - Accent4 2 2 2 4 2 4 3" xfId="6648"/>
    <cellStyle name="20% - Accent4 2 2 2 4 2 5" xfId="6649"/>
    <cellStyle name="20% - Accent4 2 2 2 4 2 5 2" xfId="6650"/>
    <cellStyle name="20% - Accent4 2 2 2 4 2 6" xfId="6651"/>
    <cellStyle name="20% - Accent4 2 2 2 4 3" xfId="6652"/>
    <cellStyle name="20% - Accent4 2 2 2 4 3 2" xfId="6653"/>
    <cellStyle name="20% - Accent4 2 2 2 4 3 2 2" xfId="6654"/>
    <cellStyle name="20% - Accent4 2 2 2 4 3 2 2 2" xfId="6655"/>
    <cellStyle name="20% - Accent4 2 2 2 4 3 2 2 2 2" xfId="6656"/>
    <cellStyle name="20% - Accent4 2 2 2 4 3 2 2 3" xfId="6657"/>
    <cellStyle name="20% - Accent4 2 2 2 4 3 2 3" xfId="6658"/>
    <cellStyle name="20% - Accent4 2 2 2 4 3 2 3 2" xfId="6659"/>
    <cellStyle name="20% - Accent4 2 2 2 4 3 2 4" xfId="6660"/>
    <cellStyle name="20% - Accent4 2 2 2 4 3 3" xfId="6661"/>
    <cellStyle name="20% - Accent4 2 2 2 4 3 3 2" xfId="6662"/>
    <cellStyle name="20% - Accent4 2 2 2 4 3 3 2 2" xfId="6663"/>
    <cellStyle name="20% - Accent4 2 2 2 4 3 3 3" xfId="6664"/>
    <cellStyle name="20% - Accent4 2 2 2 4 3 4" xfId="6665"/>
    <cellStyle name="20% - Accent4 2 2 2 4 3 4 2" xfId="6666"/>
    <cellStyle name="20% - Accent4 2 2 2 4 3 5" xfId="6667"/>
    <cellStyle name="20% - Accent4 2 2 2 4 4" xfId="6668"/>
    <cellStyle name="20% - Accent4 2 2 2 4 4 2" xfId="6669"/>
    <cellStyle name="20% - Accent4 2 2 2 4 4 2 2" xfId="6670"/>
    <cellStyle name="20% - Accent4 2 2 2 4 4 2 2 2" xfId="6671"/>
    <cellStyle name="20% - Accent4 2 2 2 4 4 2 3" xfId="6672"/>
    <cellStyle name="20% - Accent4 2 2 2 4 4 3" xfId="6673"/>
    <cellStyle name="20% - Accent4 2 2 2 4 4 3 2" xfId="6674"/>
    <cellStyle name="20% - Accent4 2 2 2 4 4 4" xfId="6675"/>
    <cellStyle name="20% - Accent4 2 2 2 4 5" xfId="6676"/>
    <cellStyle name="20% - Accent4 2 2 2 4 5 2" xfId="6677"/>
    <cellStyle name="20% - Accent4 2 2 2 4 5 2 2" xfId="6678"/>
    <cellStyle name="20% - Accent4 2 2 2 4 5 3" xfId="6679"/>
    <cellStyle name="20% - Accent4 2 2 2 4 6" xfId="6680"/>
    <cellStyle name="20% - Accent4 2 2 2 4 6 2" xfId="6681"/>
    <cellStyle name="20% - Accent4 2 2 2 4 7" xfId="6682"/>
    <cellStyle name="20% - Accent4 2 2 2 5" xfId="6683"/>
    <cellStyle name="20% - Accent4 2 2 2 5 2" xfId="6684"/>
    <cellStyle name="20% - Accent4 2 2 2 5 2 2" xfId="6685"/>
    <cellStyle name="20% - Accent4 2 2 2 5 2 2 2" xfId="6686"/>
    <cellStyle name="20% - Accent4 2 2 2 5 2 2 2 2" xfId="6687"/>
    <cellStyle name="20% - Accent4 2 2 2 5 2 2 2 2 2" xfId="6688"/>
    <cellStyle name="20% - Accent4 2 2 2 5 2 2 2 3" xfId="6689"/>
    <cellStyle name="20% - Accent4 2 2 2 5 2 2 3" xfId="6690"/>
    <cellStyle name="20% - Accent4 2 2 2 5 2 2 3 2" xfId="6691"/>
    <cellStyle name="20% - Accent4 2 2 2 5 2 2 4" xfId="6692"/>
    <cellStyle name="20% - Accent4 2 2 2 5 2 3" xfId="6693"/>
    <cellStyle name="20% - Accent4 2 2 2 5 2 3 2" xfId="6694"/>
    <cellStyle name="20% - Accent4 2 2 2 5 2 3 2 2" xfId="6695"/>
    <cellStyle name="20% - Accent4 2 2 2 5 2 3 3" xfId="6696"/>
    <cellStyle name="20% - Accent4 2 2 2 5 2 4" xfId="6697"/>
    <cellStyle name="20% - Accent4 2 2 2 5 2 4 2" xfId="6698"/>
    <cellStyle name="20% - Accent4 2 2 2 5 2 5" xfId="6699"/>
    <cellStyle name="20% - Accent4 2 2 2 5 3" xfId="6700"/>
    <cellStyle name="20% - Accent4 2 2 2 5 3 2" xfId="6701"/>
    <cellStyle name="20% - Accent4 2 2 2 5 3 2 2" xfId="6702"/>
    <cellStyle name="20% - Accent4 2 2 2 5 3 2 2 2" xfId="6703"/>
    <cellStyle name="20% - Accent4 2 2 2 5 3 2 3" xfId="6704"/>
    <cellStyle name="20% - Accent4 2 2 2 5 3 3" xfId="6705"/>
    <cellStyle name="20% - Accent4 2 2 2 5 3 3 2" xfId="6706"/>
    <cellStyle name="20% - Accent4 2 2 2 5 3 4" xfId="6707"/>
    <cellStyle name="20% - Accent4 2 2 2 5 4" xfId="6708"/>
    <cellStyle name="20% - Accent4 2 2 2 5 4 2" xfId="6709"/>
    <cellStyle name="20% - Accent4 2 2 2 5 4 2 2" xfId="6710"/>
    <cellStyle name="20% - Accent4 2 2 2 5 4 3" xfId="6711"/>
    <cellStyle name="20% - Accent4 2 2 2 5 5" xfId="6712"/>
    <cellStyle name="20% - Accent4 2 2 2 5 5 2" xfId="6713"/>
    <cellStyle name="20% - Accent4 2 2 2 5 6" xfId="6714"/>
    <cellStyle name="20% - Accent4 2 2 2 6" xfId="6715"/>
    <cellStyle name="20% - Accent4 2 2 2 6 2" xfId="6716"/>
    <cellStyle name="20% - Accent4 2 2 2 6 2 2" xfId="6717"/>
    <cellStyle name="20% - Accent4 2 2 2 6 2 2 2" xfId="6718"/>
    <cellStyle name="20% - Accent4 2 2 2 6 2 2 2 2" xfId="6719"/>
    <cellStyle name="20% - Accent4 2 2 2 6 2 2 3" xfId="6720"/>
    <cellStyle name="20% - Accent4 2 2 2 6 2 3" xfId="6721"/>
    <cellStyle name="20% - Accent4 2 2 2 6 2 3 2" xfId="6722"/>
    <cellStyle name="20% - Accent4 2 2 2 6 2 4" xfId="6723"/>
    <cellStyle name="20% - Accent4 2 2 2 6 3" xfId="6724"/>
    <cellStyle name="20% - Accent4 2 2 2 6 3 2" xfId="6725"/>
    <cellStyle name="20% - Accent4 2 2 2 6 3 2 2" xfId="6726"/>
    <cellStyle name="20% - Accent4 2 2 2 6 3 3" xfId="6727"/>
    <cellStyle name="20% - Accent4 2 2 2 6 4" xfId="6728"/>
    <cellStyle name="20% - Accent4 2 2 2 6 4 2" xfId="6729"/>
    <cellStyle name="20% - Accent4 2 2 2 6 5" xfId="6730"/>
    <cellStyle name="20% - Accent4 2 2 2 7" xfId="6731"/>
    <cellStyle name="20% - Accent4 2 2 2 7 2" xfId="6732"/>
    <cellStyle name="20% - Accent4 2 2 2 7 2 2" xfId="6733"/>
    <cellStyle name="20% - Accent4 2 2 2 7 2 2 2" xfId="6734"/>
    <cellStyle name="20% - Accent4 2 2 2 7 2 3" xfId="6735"/>
    <cellStyle name="20% - Accent4 2 2 2 7 3" xfId="6736"/>
    <cellStyle name="20% - Accent4 2 2 2 7 3 2" xfId="6737"/>
    <cellStyle name="20% - Accent4 2 2 2 7 4" xfId="6738"/>
    <cellStyle name="20% - Accent4 2 2 2 8" xfId="6739"/>
    <cellStyle name="20% - Accent4 2 2 2 8 2" xfId="6740"/>
    <cellStyle name="20% - Accent4 2 2 2 8 2 2" xfId="6741"/>
    <cellStyle name="20% - Accent4 2 2 2 8 3" xfId="6742"/>
    <cellStyle name="20% - Accent4 2 2 2 9" xfId="6743"/>
    <cellStyle name="20% - Accent4 2 2 2 9 2" xfId="6744"/>
    <cellStyle name="20% - Accent4 2 2 3" xfId="6745"/>
    <cellStyle name="20% - Accent4 2 2 3 2" xfId="6746"/>
    <cellStyle name="20% - Accent4 2 2 3 2 2" xfId="6747"/>
    <cellStyle name="20% - Accent4 2 2 3 2 2 2" xfId="6748"/>
    <cellStyle name="20% - Accent4 2 2 3 2 2 2 2" xfId="6749"/>
    <cellStyle name="20% - Accent4 2 2 3 2 2 2 2 2" xfId="6750"/>
    <cellStyle name="20% - Accent4 2 2 3 2 2 2 2 2 2" xfId="6751"/>
    <cellStyle name="20% - Accent4 2 2 3 2 2 2 2 2 2 2" xfId="6752"/>
    <cellStyle name="20% - Accent4 2 2 3 2 2 2 2 2 2 2 2" xfId="6753"/>
    <cellStyle name="20% - Accent4 2 2 3 2 2 2 2 2 2 3" xfId="6754"/>
    <cellStyle name="20% - Accent4 2 2 3 2 2 2 2 2 3" xfId="6755"/>
    <cellStyle name="20% - Accent4 2 2 3 2 2 2 2 2 3 2" xfId="6756"/>
    <cellStyle name="20% - Accent4 2 2 3 2 2 2 2 2 4" xfId="6757"/>
    <cellStyle name="20% - Accent4 2 2 3 2 2 2 2 3" xfId="6758"/>
    <cellStyle name="20% - Accent4 2 2 3 2 2 2 2 3 2" xfId="6759"/>
    <cellStyle name="20% - Accent4 2 2 3 2 2 2 2 3 2 2" xfId="6760"/>
    <cellStyle name="20% - Accent4 2 2 3 2 2 2 2 3 3" xfId="6761"/>
    <cellStyle name="20% - Accent4 2 2 3 2 2 2 2 4" xfId="6762"/>
    <cellStyle name="20% - Accent4 2 2 3 2 2 2 2 4 2" xfId="6763"/>
    <cellStyle name="20% - Accent4 2 2 3 2 2 2 2 5" xfId="6764"/>
    <cellStyle name="20% - Accent4 2 2 3 2 2 2 3" xfId="6765"/>
    <cellStyle name="20% - Accent4 2 2 3 2 2 2 3 2" xfId="6766"/>
    <cellStyle name="20% - Accent4 2 2 3 2 2 2 3 2 2" xfId="6767"/>
    <cellStyle name="20% - Accent4 2 2 3 2 2 2 3 2 2 2" xfId="6768"/>
    <cellStyle name="20% - Accent4 2 2 3 2 2 2 3 2 3" xfId="6769"/>
    <cellStyle name="20% - Accent4 2 2 3 2 2 2 3 3" xfId="6770"/>
    <cellStyle name="20% - Accent4 2 2 3 2 2 2 3 3 2" xfId="6771"/>
    <cellStyle name="20% - Accent4 2 2 3 2 2 2 3 4" xfId="6772"/>
    <cellStyle name="20% - Accent4 2 2 3 2 2 2 4" xfId="6773"/>
    <cellStyle name="20% - Accent4 2 2 3 2 2 2 4 2" xfId="6774"/>
    <cellStyle name="20% - Accent4 2 2 3 2 2 2 4 2 2" xfId="6775"/>
    <cellStyle name="20% - Accent4 2 2 3 2 2 2 4 3" xfId="6776"/>
    <cellStyle name="20% - Accent4 2 2 3 2 2 2 5" xfId="6777"/>
    <cellStyle name="20% - Accent4 2 2 3 2 2 2 5 2" xfId="6778"/>
    <cellStyle name="20% - Accent4 2 2 3 2 2 2 6" xfId="6779"/>
    <cellStyle name="20% - Accent4 2 2 3 2 2 3" xfId="6780"/>
    <cellStyle name="20% - Accent4 2 2 3 2 2 3 2" xfId="6781"/>
    <cellStyle name="20% - Accent4 2 2 3 2 2 3 2 2" xfId="6782"/>
    <cellStyle name="20% - Accent4 2 2 3 2 2 3 2 2 2" xfId="6783"/>
    <cellStyle name="20% - Accent4 2 2 3 2 2 3 2 2 2 2" xfId="6784"/>
    <cellStyle name="20% - Accent4 2 2 3 2 2 3 2 2 3" xfId="6785"/>
    <cellStyle name="20% - Accent4 2 2 3 2 2 3 2 3" xfId="6786"/>
    <cellStyle name="20% - Accent4 2 2 3 2 2 3 2 3 2" xfId="6787"/>
    <cellStyle name="20% - Accent4 2 2 3 2 2 3 2 4" xfId="6788"/>
    <cellStyle name="20% - Accent4 2 2 3 2 2 3 3" xfId="6789"/>
    <cellStyle name="20% - Accent4 2 2 3 2 2 3 3 2" xfId="6790"/>
    <cellStyle name="20% - Accent4 2 2 3 2 2 3 3 2 2" xfId="6791"/>
    <cellStyle name="20% - Accent4 2 2 3 2 2 3 3 3" xfId="6792"/>
    <cellStyle name="20% - Accent4 2 2 3 2 2 3 4" xfId="6793"/>
    <cellStyle name="20% - Accent4 2 2 3 2 2 3 4 2" xfId="6794"/>
    <cellStyle name="20% - Accent4 2 2 3 2 2 3 5" xfId="6795"/>
    <cellStyle name="20% - Accent4 2 2 3 2 2 4" xfId="6796"/>
    <cellStyle name="20% - Accent4 2 2 3 2 2 4 2" xfId="6797"/>
    <cellStyle name="20% - Accent4 2 2 3 2 2 4 2 2" xfId="6798"/>
    <cellStyle name="20% - Accent4 2 2 3 2 2 4 2 2 2" xfId="6799"/>
    <cellStyle name="20% - Accent4 2 2 3 2 2 4 2 3" xfId="6800"/>
    <cellStyle name="20% - Accent4 2 2 3 2 2 4 3" xfId="6801"/>
    <cellStyle name="20% - Accent4 2 2 3 2 2 4 3 2" xfId="6802"/>
    <cellStyle name="20% - Accent4 2 2 3 2 2 4 4" xfId="6803"/>
    <cellStyle name="20% - Accent4 2 2 3 2 2 5" xfId="6804"/>
    <cellStyle name="20% - Accent4 2 2 3 2 2 5 2" xfId="6805"/>
    <cellStyle name="20% - Accent4 2 2 3 2 2 5 2 2" xfId="6806"/>
    <cellStyle name="20% - Accent4 2 2 3 2 2 5 3" xfId="6807"/>
    <cellStyle name="20% - Accent4 2 2 3 2 2 6" xfId="6808"/>
    <cellStyle name="20% - Accent4 2 2 3 2 2 6 2" xfId="6809"/>
    <cellStyle name="20% - Accent4 2 2 3 2 2 7" xfId="6810"/>
    <cellStyle name="20% - Accent4 2 2 3 2 3" xfId="6811"/>
    <cellStyle name="20% - Accent4 2 2 3 2 3 2" xfId="6812"/>
    <cellStyle name="20% - Accent4 2 2 3 2 3 2 2" xfId="6813"/>
    <cellStyle name="20% - Accent4 2 2 3 2 3 2 2 2" xfId="6814"/>
    <cellStyle name="20% - Accent4 2 2 3 2 3 2 2 2 2" xfId="6815"/>
    <cellStyle name="20% - Accent4 2 2 3 2 3 2 2 2 2 2" xfId="6816"/>
    <cellStyle name="20% - Accent4 2 2 3 2 3 2 2 2 3" xfId="6817"/>
    <cellStyle name="20% - Accent4 2 2 3 2 3 2 2 3" xfId="6818"/>
    <cellStyle name="20% - Accent4 2 2 3 2 3 2 2 3 2" xfId="6819"/>
    <cellStyle name="20% - Accent4 2 2 3 2 3 2 2 4" xfId="6820"/>
    <cellStyle name="20% - Accent4 2 2 3 2 3 2 3" xfId="6821"/>
    <cellStyle name="20% - Accent4 2 2 3 2 3 2 3 2" xfId="6822"/>
    <cellStyle name="20% - Accent4 2 2 3 2 3 2 3 2 2" xfId="6823"/>
    <cellStyle name="20% - Accent4 2 2 3 2 3 2 3 3" xfId="6824"/>
    <cellStyle name="20% - Accent4 2 2 3 2 3 2 4" xfId="6825"/>
    <cellStyle name="20% - Accent4 2 2 3 2 3 2 4 2" xfId="6826"/>
    <cellStyle name="20% - Accent4 2 2 3 2 3 2 5" xfId="6827"/>
    <cellStyle name="20% - Accent4 2 2 3 2 3 3" xfId="6828"/>
    <cellStyle name="20% - Accent4 2 2 3 2 3 3 2" xfId="6829"/>
    <cellStyle name="20% - Accent4 2 2 3 2 3 3 2 2" xfId="6830"/>
    <cellStyle name="20% - Accent4 2 2 3 2 3 3 2 2 2" xfId="6831"/>
    <cellStyle name="20% - Accent4 2 2 3 2 3 3 2 3" xfId="6832"/>
    <cellStyle name="20% - Accent4 2 2 3 2 3 3 3" xfId="6833"/>
    <cellStyle name="20% - Accent4 2 2 3 2 3 3 3 2" xfId="6834"/>
    <cellStyle name="20% - Accent4 2 2 3 2 3 3 4" xfId="6835"/>
    <cellStyle name="20% - Accent4 2 2 3 2 3 4" xfId="6836"/>
    <cellStyle name="20% - Accent4 2 2 3 2 3 4 2" xfId="6837"/>
    <cellStyle name="20% - Accent4 2 2 3 2 3 4 2 2" xfId="6838"/>
    <cellStyle name="20% - Accent4 2 2 3 2 3 4 3" xfId="6839"/>
    <cellStyle name="20% - Accent4 2 2 3 2 3 5" xfId="6840"/>
    <cellStyle name="20% - Accent4 2 2 3 2 3 5 2" xfId="6841"/>
    <cellStyle name="20% - Accent4 2 2 3 2 3 6" xfId="6842"/>
    <cellStyle name="20% - Accent4 2 2 3 2 4" xfId="6843"/>
    <cellStyle name="20% - Accent4 2 2 3 2 4 2" xfId="6844"/>
    <cellStyle name="20% - Accent4 2 2 3 2 4 2 2" xfId="6845"/>
    <cellStyle name="20% - Accent4 2 2 3 2 4 2 2 2" xfId="6846"/>
    <cellStyle name="20% - Accent4 2 2 3 2 4 2 2 2 2" xfId="6847"/>
    <cellStyle name="20% - Accent4 2 2 3 2 4 2 2 3" xfId="6848"/>
    <cellStyle name="20% - Accent4 2 2 3 2 4 2 3" xfId="6849"/>
    <cellStyle name="20% - Accent4 2 2 3 2 4 2 3 2" xfId="6850"/>
    <cellStyle name="20% - Accent4 2 2 3 2 4 2 4" xfId="6851"/>
    <cellStyle name="20% - Accent4 2 2 3 2 4 3" xfId="6852"/>
    <cellStyle name="20% - Accent4 2 2 3 2 4 3 2" xfId="6853"/>
    <cellStyle name="20% - Accent4 2 2 3 2 4 3 2 2" xfId="6854"/>
    <cellStyle name="20% - Accent4 2 2 3 2 4 3 3" xfId="6855"/>
    <cellStyle name="20% - Accent4 2 2 3 2 4 4" xfId="6856"/>
    <cellStyle name="20% - Accent4 2 2 3 2 4 4 2" xfId="6857"/>
    <cellStyle name="20% - Accent4 2 2 3 2 4 5" xfId="6858"/>
    <cellStyle name="20% - Accent4 2 2 3 2 5" xfId="6859"/>
    <cellStyle name="20% - Accent4 2 2 3 2 5 2" xfId="6860"/>
    <cellStyle name="20% - Accent4 2 2 3 2 5 2 2" xfId="6861"/>
    <cellStyle name="20% - Accent4 2 2 3 2 5 2 2 2" xfId="6862"/>
    <cellStyle name="20% - Accent4 2 2 3 2 5 2 3" xfId="6863"/>
    <cellStyle name="20% - Accent4 2 2 3 2 5 3" xfId="6864"/>
    <cellStyle name="20% - Accent4 2 2 3 2 5 3 2" xfId="6865"/>
    <cellStyle name="20% - Accent4 2 2 3 2 5 4" xfId="6866"/>
    <cellStyle name="20% - Accent4 2 2 3 2 6" xfId="6867"/>
    <cellStyle name="20% - Accent4 2 2 3 2 6 2" xfId="6868"/>
    <cellStyle name="20% - Accent4 2 2 3 2 6 2 2" xfId="6869"/>
    <cellStyle name="20% - Accent4 2 2 3 2 6 3" xfId="6870"/>
    <cellStyle name="20% - Accent4 2 2 3 2 7" xfId="6871"/>
    <cellStyle name="20% - Accent4 2 2 3 2 7 2" xfId="6872"/>
    <cellStyle name="20% - Accent4 2 2 3 2 8" xfId="6873"/>
    <cellStyle name="20% - Accent4 2 2 3 3" xfId="6874"/>
    <cellStyle name="20% - Accent4 2 2 3 3 2" xfId="6875"/>
    <cellStyle name="20% - Accent4 2 2 3 3 2 2" xfId="6876"/>
    <cellStyle name="20% - Accent4 2 2 3 3 2 2 2" xfId="6877"/>
    <cellStyle name="20% - Accent4 2 2 3 3 2 2 2 2" xfId="6878"/>
    <cellStyle name="20% - Accent4 2 2 3 3 2 2 2 2 2" xfId="6879"/>
    <cellStyle name="20% - Accent4 2 2 3 3 2 2 2 2 2 2" xfId="6880"/>
    <cellStyle name="20% - Accent4 2 2 3 3 2 2 2 2 3" xfId="6881"/>
    <cellStyle name="20% - Accent4 2 2 3 3 2 2 2 3" xfId="6882"/>
    <cellStyle name="20% - Accent4 2 2 3 3 2 2 2 3 2" xfId="6883"/>
    <cellStyle name="20% - Accent4 2 2 3 3 2 2 2 4" xfId="6884"/>
    <cellStyle name="20% - Accent4 2 2 3 3 2 2 3" xfId="6885"/>
    <cellStyle name="20% - Accent4 2 2 3 3 2 2 3 2" xfId="6886"/>
    <cellStyle name="20% - Accent4 2 2 3 3 2 2 3 2 2" xfId="6887"/>
    <cellStyle name="20% - Accent4 2 2 3 3 2 2 3 3" xfId="6888"/>
    <cellStyle name="20% - Accent4 2 2 3 3 2 2 4" xfId="6889"/>
    <cellStyle name="20% - Accent4 2 2 3 3 2 2 4 2" xfId="6890"/>
    <cellStyle name="20% - Accent4 2 2 3 3 2 2 5" xfId="6891"/>
    <cellStyle name="20% - Accent4 2 2 3 3 2 3" xfId="6892"/>
    <cellStyle name="20% - Accent4 2 2 3 3 2 3 2" xfId="6893"/>
    <cellStyle name="20% - Accent4 2 2 3 3 2 3 2 2" xfId="6894"/>
    <cellStyle name="20% - Accent4 2 2 3 3 2 3 2 2 2" xfId="6895"/>
    <cellStyle name="20% - Accent4 2 2 3 3 2 3 2 3" xfId="6896"/>
    <cellStyle name="20% - Accent4 2 2 3 3 2 3 3" xfId="6897"/>
    <cellStyle name="20% - Accent4 2 2 3 3 2 3 3 2" xfId="6898"/>
    <cellStyle name="20% - Accent4 2 2 3 3 2 3 4" xfId="6899"/>
    <cellStyle name="20% - Accent4 2 2 3 3 2 4" xfId="6900"/>
    <cellStyle name="20% - Accent4 2 2 3 3 2 4 2" xfId="6901"/>
    <cellStyle name="20% - Accent4 2 2 3 3 2 4 2 2" xfId="6902"/>
    <cellStyle name="20% - Accent4 2 2 3 3 2 4 3" xfId="6903"/>
    <cellStyle name="20% - Accent4 2 2 3 3 2 5" xfId="6904"/>
    <cellStyle name="20% - Accent4 2 2 3 3 2 5 2" xfId="6905"/>
    <cellStyle name="20% - Accent4 2 2 3 3 2 6" xfId="6906"/>
    <cellStyle name="20% - Accent4 2 2 3 3 3" xfId="6907"/>
    <cellStyle name="20% - Accent4 2 2 3 3 3 2" xfId="6908"/>
    <cellStyle name="20% - Accent4 2 2 3 3 3 2 2" xfId="6909"/>
    <cellStyle name="20% - Accent4 2 2 3 3 3 2 2 2" xfId="6910"/>
    <cellStyle name="20% - Accent4 2 2 3 3 3 2 2 2 2" xfId="6911"/>
    <cellStyle name="20% - Accent4 2 2 3 3 3 2 2 3" xfId="6912"/>
    <cellStyle name="20% - Accent4 2 2 3 3 3 2 3" xfId="6913"/>
    <cellStyle name="20% - Accent4 2 2 3 3 3 2 3 2" xfId="6914"/>
    <cellStyle name="20% - Accent4 2 2 3 3 3 2 4" xfId="6915"/>
    <cellStyle name="20% - Accent4 2 2 3 3 3 3" xfId="6916"/>
    <cellStyle name="20% - Accent4 2 2 3 3 3 3 2" xfId="6917"/>
    <cellStyle name="20% - Accent4 2 2 3 3 3 3 2 2" xfId="6918"/>
    <cellStyle name="20% - Accent4 2 2 3 3 3 3 3" xfId="6919"/>
    <cellStyle name="20% - Accent4 2 2 3 3 3 4" xfId="6920"/>
    <cellStyle name="20% - Accent4 2 2 3 3 3 4 2" xfId="6921"/>
    <cellStyle name="20% - Accent4 2 2 3 3 3 5" xfId="6922"/>
    <cellStyle name="20% - Accent4 2 2 3 3 4" xfId="6923"/>
    <cellStyle name="20% - Accent4 2 2 3 3 4 2" xfId="6924"/>
    <cellStyle name="20% - Accent4 2 2 3 3 4 2 2" xfId="6925"/>
    <cellStyle name="20% - Accent4 2 2 3 3 4 2 2 2" xfId="6926"/>
    <cellStyle name="20% - Accent4 2 2 3 3 4 2 3" xfId="6927"/>
    <cellStyle name="20% - Accent4 2 2 3 3 4 3" xfId="6928"/>
    <cellStyle name="20% - Accent4 2 2 3 3 4 3 2" xfId="6929"/>
    <cellStyle name="20% - Accent4 2 2 3 3 4 4" xfId="6930"/>
    <cellStyle name="20% - Accent4 2 2 3 3 5" xfId="6931"/>
    <cellStyle name="20% - Accent4 2 2 3 3 5 2" xfId="6932"/>
    <cellStyle name="20% - Accent4 2 2 3 3 5 2 2" xfId="6933"/>
    <cellStyle name="20% - Accent4 2 2 3 3 5 3" xfId="6934"/>
    <cellStyle name="20% - Accent4 2 2 3 3 6" xfId="6935"/>
    <cellStyle name="20% - Accent4 2 2 3 3 6 2" xfId="6936"/>
    <cellStyle name="20% - Accent4 2 2 3 3 7" xfId="6937"/>
    <cellStyle name="20% - Accent4 2 2 3 4" xfId="6938"/>
    <cellStyle name="20% - Accent4 2 2 3 4 2" xfId="6939"/>
    <cellStyle name="20% - Accent4 2 2 3 4 2 2" xfId="6940"/>
    <cellStyle name="20% - Accent4 2 2 3 4 2 2 2" xfId="6941"/>
    <cellStyle name="20% - Accent4 2 2 3 4 2 2 2 2" xfId="6942"/>
    <cellStyle name="20% - Accent4 2 2 3 4 2 2 2 2 2" xfId="6943"/>
    <cellStyle name="20% - Accent4 2 2 3 4 2 2 2 3" xfId="6944"/>
    <cellStyle name="20% - Accent4 2 2 3 4 2 2 3" xfId="6945"/>
    <cellStyle name="20% - Accent4 2 2 3 4 2 2 3 2" xfId="6946"/>
    <cellStyle name="20% - Accent4 2 2 3 4 2 2 4" xfId="6947"/>
    <cellStyle name="20% - Accent4 2 2 3 4 2 3" xfId="6948"/>
    <cellStyle name="20% - Accent4 2 2 3 4 2 3 2" xfId="6949"/>
    <cellStyle name="20% - Accent4 2 2 3 4 2 3 2 2" xfId="6950"/>
    <cellStyle name="20% - Accent4 2 2 3 4 2 3 3" xfId="6951"/>
    <cellStyle name="20% - Accent4 2 2 3 4 2 4" xfId="6952"/>
    <cellStyle name="20% - Accent4 2 2 3 4 2 4 2" xfId="6953"/>
    <cellStyle name="20% - Accent4 2 2 3 4 2 5" xfId="6954"/>
    <cellStyle name="20% - Accent4 2 2 3 4 3" xfId="6955"/>
    <cellStyle name="20% - Accent4 2 2 3 4 3 2" xfId="6956"/>
    <cellStyle name="20% - Accent4 2 2 3 4 3 2 2" xfId="6957"/>
    <cellStyle name="20% - Accent4 2 2 3 4 3 2 2 2" xfId="6958"/>
    <cellStyle name="20% - Accent4 2 2 3 4 3 2 3" xfId="6959"/>
    <cellStyle name="20% - Accent4 2 2 3 4 3 3" xfId="6960"/>
    <cellStyle name="20% - Accent4 2 2 3 4 3 3 2" xfId="6961"/>
    <cellStyle name="20% - Accent4 2 2 3 4 3 4" xfId="6962"/>
    <cellStyle name="20% - Accent4 2 2 3 4 4" xfId="6963"/>
    <cellStyle name="20% - Accent4 2 2 3 4 4 2" xfId="6964"/>
    <cellStyle name="20% - Accent4 2 2 3 4 4 2 2" xfId="6965"/>
    <cellStyle name="20% - Accent4 2 2 3 4 4 3" xfId="6966"/>
    <cellStyle name="20% - Accent4 2 2 3 4 5" xfId="6967"/>
    <cellStyle name="20% - Accent4 2 2 3 4 5 2" xfId="6968"/>
    <cellStyle name="20% - Accent4 2 2 3 4 6" xfId="6969"/>
    <cellStyle name="20% - Accent4 2 2 3 5" xfId="6970"/>
    <cellStyle name="20% - Accent4 2 2 3 5 2" xfId="6971"/>
    <cellStyle name="20% - Accent4 2 2 3 5 2 2" xfId="6972"/>
    <cellStyle name="20% - Accent4 2 2 3 5 2 2 2" xfId="6973"/>
    <cellStyle name="20% - Accent4 2 2 3 5 2 2 2 2" xfId="6974"/>
    <cellStyle name="20% - Accent4 2 2 3 5 2 2 3" xfId="6975"/>
    <cellStyle name="20% - Accent4 2 2 3 5 2 3" xfId="6976"/>
    <cellStyle name="20% - Accent4 2 2 3 5 2 3 2" xfId="6977"/>
    <cellStyle name="20% - Accent4 2 2 3 5 2 4" xfId="6978"/>
    <cellStyle name="20% - Accent4 2 2 3 5 3" xfId="6979"/>
    <cellStyle name="20% - Accent4 2 2 3 5 3 2" xfId="6980"/>
    <cellStyle name="20% - Accent4 2 2 3 5 3 2 2" xfId="6981"/>
    <cellStyle name="20% - Accent4 2 2 3 5 3 3" xfId="6982"/>
    <cellStyle name="20% - Accent4 2 2 3 5 4" xfId="6983"/>
    <cellStyle name="20% - Accent4 2 2 3 5 4 2" xfId="6984"/>
    <cellStyle name="20% - Accent4 2 2 3 5 5" xfId="6985"/>
    <cellStyle name="20% - Accent4 2 2 3 6" xfId="6986"/>
    <cellStyle name="20% - Accent4 2 2 3 6 2" xfId="6987"/>
    <cellStyle name="20% - Accent4 2 2 3 6 2 2" xfId="6988"/>
    <cellStyle name="20% - Accent4 2 2 3 6 2 2 2" xfId="6989"/>
    <cellStyle name="20% - Accent4 2 2 3 6 2 3" xfId="6990"/>
    <cellStyle name="20% - Accent4 2 2 3 6 3" xfId="6991"/>
    <cellStyle name="20% - Accent4 2 2 3 6 3 2" xfId="6992"/>
    <cellStyle name="20% - Accent4 2 2 3 6 4" xfId="6993"/>
    <cellStyle name="20% - Accent4 2 2 3 7" xfId="6994"/>
    <cellStyle name="20% - Accent4 2 2 3 7 2" xfId="6995"/>
    <cellStyle name="20% - Accent4 2 2 3 7 2 2" xfId="6996"/>
    <cellStyle name="20% - Accent4 2 2 3 7 3" xfId="6997"/>
    <cellStyle name="20% - Accent4 2 2 3 8" xfId="6998"/>
    <cellStyle name="20% - Accent4 2 2 3 8 2" xfId="6999"/>
    <cellStyle name="20% - Accent4 2 2 3 9" xfId="7000"/>
    <cellStyle name="20% - Accent4 2 2 4" xfId="7001"/>
    <cellStyle name="20% - Accent4 2 2 4 2" xfId="7002"/>
    <cellStyle name="20% - Accent4 2 2 4 2 2" xfId="7003"/>
    <cellStyle name="20% - Accent4 2 2 4 2 2 2" xfId="7004"/>
    <cellStyle name="20% - Accent4 2 2 4 2 2 2 2" xfId="7005"/>
    <cellStyle name="20% - Accent4 2 2 4 2 2 2 2 2" xfId="7006"/>
    <cellStyle name="20% - Accent4 2 2 4 2 2 2 2 2 2" xfId="7007"/>
    <cellStyle name="20% - Accent4 2 2 4 2 2 2 2 2 2 2" xfId="7008"/>
    <cellStyle name="20% - Accent4 2 2 4 2 2 2 2 2 3" xfId="7009"/>
    <cellStyle name="20% - Accent4 2 2 4 2 2 2 2 3" xfId="7010"/>
    <cellStyle name="20% - Accent4 2 2 4 2 2 2 2 3 2" xfId="7011"/>
    <cellStyle name="20% - Accent4 2 2 4 2 2 2 2 4" xfId="7012"/>
    <cellStyle name="20% - Accent4 2 2 4 2 2 2 3" xfId="7013"/>
    <cellStyle name="20% - Accent4 2 2 4 2 2 2 3 2" xfId="7014"/>
    <cellStyle name="20% - Accent4 2 2 4 2 2 2 3 2 2" xfId="7015"/>
    <cellStyle name="20% - Accent4 2 2 4 2 2 2 3 3" xfId="7016"/>
    <cellStyle name="20% - Accent4 2 2 4 2 2 2 4" xfId="7017"/>
    <cellStyle name="20% - Accent4 2 2 4 2 2 2 4 2" xfId="7018"/>
    <cellStyle name="20% - Accent4 2 2 4 2 2 2 5" xfId="7019"/>
    <cellStyle name="20% - Accent4 2 2 4 2 2 3" xfId="7020"/>
    <cellStyle name="20% - Accent4 2 2 4 2 2 3 2" xfId="7021"/>
    <cellStyle name="20% - Accent4 2 2 4 2 2 3 2 2" xfId="7022"/>
    <cellStyle name="20% - Accent4 2 2 4 2 2 3 2 2 2" xfId="7023"/>
    <cellStyle name="20% - Accent4 2 2 4 2 2 3 2 3" xfId="7024"/>
    <cellStyle name="20% - Accent4 2 2 4 2 2 3 3" xfId="7025"/>
    <cellStyle name="20% - Accent4 2 2 4 2 2 3 3 2" xfId="7026"/>
    <cellStyle name="20% - Accent4 2 2 4 2 2 3 4" xfId="7027"/>
    <cellStyle name="20% - Accent4 2 2 4 2 2 4" xfId="7028"/>
    <cellStyle name="20% - Accent4 2 2 4 2 2 4 2" xfId="7029"/>
    <cellStyle name="20% - Accent4 2 2 4 2 2 4 2 2" xfId="7030"/>
    <cellStyle name="20% - Accent4 2 2 4 2 2 4 3" xfId="7031"/>
    <cellStyle name="20% - Accent4 2 2 4 2 2 5" xfId="7032"/>
    <cellStyle name="20% - Accent4 2 2 4 2 2 5 2" xfId="7033"/>
    <cellStyle name="20% - Accent4 2 2 4 2 2 6" xfId="7034"/>
    <cellStyle name="20% - Accent4 2 2 4 2 3" xfId="7035"/>
    <cellStyle name="20% - Accent4 2 2 4 2 3 2" xfId="7036"/>
    <cellStyle name="20% - Accent4 2 2 4 2 3 2 2" xfId="7037"/>
    <cellStyle name="20% - Accent4 2 2 4 2 3 2 2 2" xfId="7038"/>
    <cellStyle name="20% - Accent4 2 2 4 2 3 2 2 2 2" xfId="7039"/>
    <cellStyle name="20% - Accent4 2 2 4 2 3 2 2 3" xfId="7040"/>
    <cellStyle name="20% - Accent4 2 2 4 2 3 2 3" xfId="7041"/>
    <cellStyle name="20% - Accent4 2 2 4 2 3 2 3 2" xfId="7042"/>
    <cellStyle name="20% - Accent4 2 2 4 2 3 2 4" xfId="7043"/>
    <cellStyle name="20% - Accent4 2 2 4 2 3 3" xfId="7044"/>
    <cellStyle name="20% - Accent4 2 2 4 2 3 3 2" xfId="7045"/>
    <cellStyle name="20% - Accent4 2 2 4 2 3 3 2 2" xfId="7046"/>
    <cellStyle name="20% - Accent4 2 2 4 2 3 3 3" xfId="7047"/>
    <cellStyle name="20% - Accent4 2 2 4 2 3 4" xfId="7048"/>
    <cellStyle name="20% - Accent4 2 2 4 2 3 4 2" xfId="7049"/>
    <cellStyle name="20% - Accent4 2 2 4 2 3 5" xfId="7050"/>
    <cellStyle name="20% - Accent4 2 2 4 2 4" xfId="7051"/>
    <cellStyle name="20% - Accent4 2 2 4 2 4 2" xfId="7052"/>
    <cellStyle name="20% - Accent4 2 2 4 2 4 2 2" xfId="7053"/>
    <cellStyle name="20% - Accent4 2 2 4 2 4 2 2 2" xfId="7054"/>
    <cellStyle name="20% - Accent4 2 2 4 2 4 2 3" xfId="7055"/>
    <cellStyle name="20% - Accent4 2 2 4 2 4 3" xfId="7056"/>
    <cellStyle name="20% - Accent4 2 2 4 2 4 3 2" xfId="7057"/>
    <cellStyle name="20% - Accent4 2 2 4 2 4 4" xfId="7058"/>
    <cellStyle name="20% - Accent4 2 2 4 2 5" xfId="7059"/>
    <cellStyle name="20% - Accent4 2 2 4 2 5 2" xfId="7060"/>
    <cellStyle name="20% - Accent4 2 2 4 2 5 2 2" xfId="7061"/>
    <cellStyle name="20% - Accent4 2 2 4 2 5 3" xfId="7062"/>
    <cellStyle name="20% - Accent4 2 2 4 2 6" xfId="7063"/>
    <cellStyle name="20% - Accent4 2 2 4 2 6 2" xfId="7064"/>
    <cellStyle name="20% - Accent4 2 2 4 2 7" xfId="7065"/>
    <cellStyle name="20% - Accent4 2 2 4 3" xfId="7066"/>
    <cellStyle name="20% - Accent4 2 2 4 3 2" xfId="7067"/>
    <cellStyle name="20% - Accent4 2 2 4 3 2 2" xfId="7068"/>
    <cellStyle name="20% - Accent4 2 2 4 3 2 2 2" xfId="7069"/>
    <cellStyle name="20% - Accent4 2 2 4 3 2 2 2 2" xfId="7070"/>
    <cellStyle name="20% - Accent4 2 2 4 3 2 2 2 2 2" xfId="7071"/>
    <cellStyle name="20% - Accent4 2 2 4 3 2 2 2 3" xfId="7072"/>
    <cellStyle name="20% - Accent4 2 2 4 3 2 2 3" xfId="7073"/>
    <cellStyle name="20% - Accent4 2 2 4 3 2 2 3 2" xfId="7074"/>
    <cellStyle name="20% - Accent4 2 2 4 3 2 2 4" xfId="7075"/>
    <cellStyle name="20% - Accent4 2 2 4 3 2 3" xfId="7076"/>
    <cellStyle name="20% - Accent4 2 2 4 3 2 3 2" xfId="7077"/>
    <cellStyle name="20% - Accent4 2 2 4 3 2 3 2 2" xfId="7078"/>
    <cellStyle name="20% - Accent4 2 2 4 3 2 3 3" xfId="7079"/>
    <cellStyle name="20% - Accent4 2 2 4 3 2 4" xfId="7080"/>
    <cellStyle name="20% - Accent4 2 2 4 3 2 4 2" xfId="7081"/>
    <cellStyle name="20% - Accent4 2 2 4 3 2 5" xfId="7082"/>
    <cellStyle name="20% - Accent4 2 2 4 3 3" xfId="7083"/>
    <cellStyle name="20% - Accent4 2 2 4 3 3 2" xfId="7084"/>
    <cellStyle name="20% - Accent4 2 2 4 3 3 2 2" xfId="7085"/>
    <cellStyle name="20% - Accent4 2 2 4 3 3 2 2 2" xfId="7086"/>
    <cellStyle name="20% - Accent4 2 2 4 3 3 2 3" xfId="7087"/>
    <cellStyle name="20% - Accent4 2 2 4 3 3 3" xfId="7088"/>
    <cellStyle name="20% - Accent4 2 2 4 3 3 3 2" xfId="7089"/>
    <cellStyle name="20% - Accent4 2 2 4 3 3 4" xfId="7090"/>
    <cellStyle name="20% - Accent4 2 2 4 3 4" xfId="7091"/>
    <cellStyle name="20% - Accent4 2 2 4 3 4 2" xfId="7092"/>
    <cellStyle name="20% - Accent4 2 2 4 3 4 2 2" xfId="7093"/>
    <cellStyle name="20% - Accent4 2 2 4 3 4 3" xfId="7094"/>
    <cellStyle name="20% - Accent4 2 2 4 3 5" xfId="7095"/>
    <cellStyle name="20% - Accent4 2 2 4 3 5 2" xfId="7096"/>
    <cellStyle name="20% - Accent4 2 2 4 3 6" xfId="7097"/>
    <cellStyle name="20% - Accent4 2 2 4 4" xfId="7098"/>
    <cellStyle name="20% - Accent4 2 2 4 4 2" xfId="7099"/>
    <cellStyle name="20% - Accent4 2 2 4 4 2 2" xfId="7100"/>
    <cellStyle name="20% - Accent4 2 2 4 4 2 2 2" xfId="7101"/>
    <cellStyle name="20% - Accent4 2 2 4 4 2 2 2 2" xfId="7102"/>
    <cellStyle name="20% - Accent4 2 2 4 4 2 2 3" xfId="7103"/>
    <cellStyle name="20% - Accent4 2 2 4 4 2 3" xfId="7104"/>
    <cellStyle name="20% - Accent4 2 2 4 4 2 3 2" xfId="7105"/>
    <cellStyle name="20% - Accent4 2 2 4 4 2 4" xfId="7106"/>
    <cellStyle name="20% - Accent4 2 2 4 4 3" xfId="7107"/>
    <cellStyle name="20% - Accent4 2 2 4 4 3 2" xfId="7108"/>
    <cellStyle name="20% - Accent4 2 2 4 4 3 2 2" xfId="7109"/>
    <cellStyle name="20% - Accent4 2 2 4 4 3 3" xfId="7110"/>
    <cellStyle name="20% - Accent4 2 2 4 4 4" xfId="7111"/>
    <cellStyle name="20% - Accent4 2 2 4 4 4 2" xfId="7112"/>
    <cellStyle name="20% - Accent4 2 2 4 4 5" xfId="7113"/>
    <cellStyle name="20% - Accent4 2 2 4 5" xfId="7114"/>
    <cellStyle name="20% - Accent4 2 2 4 5 2" xfId="7115"/>
    <cellStyle name="20% - Accent4 2 2 4 5 2 2" xfId="7116"/>
    <cellStyle name="20% - Accent4 2 2 4 5 2 2 2" xfId="7117"/>
    <cellStyle name="20% - Accent4 2 2 4 5 2 3" xfId="7118"/>
    <cellStyle name="20% - Accent4 2 2 4 5 3" xfId="7119"/>
    <cellStyle name="20% - Accent4 2 2 4 5 3 2" xfId="7120"/>
    <cellStyle name="20% - Accent4 2 2 4 5 4" xfId="7121"/>
    <cellStyle name="20% - Accent4 2 2 4 6" xfId="7122"/>
    <cellStyle name="20% - Accent4 2 2 4 6 2" xfId="7123"/>
    <cellStyle name="20% - Accent4 2 2 4 6 2 2" xfId="7124"/>
    <cellStyle name="20% - Accent4 2 2 4 6 3" xfId="7125"/>
    <cellStyle name="20% - Accent4 2 2 4 7" xfId="7126"/>
    <cellStyle name="20% - Accent4 2 2 4 7 2" xfId="7127"/>
    <cellStyle name="20% - Accent4 2 2 4 8" xfId="7128"/>
    <cellStyle name="20% - Accent4 2 2 5" xfId="7129"/>
    <cellStyle name="20% - Accent4 2 2 5 2" xfId="7130"/>
    <cellStyle name="20% - Accent4 2 2 5 2 2" xfId="7131"/>
    <cellStyle name="20% - Accent4 2 2 5 2 2 2" xfId="7132"/>
    <cellStyle name="20% - Accent4 2 2 5 2 2 2 2" xfId="7133"/>
    <cellStyle name="20% - Accent4 2 2 5 2 2 2 2 2" xfId="7134"/>
    <cellStyle name="20% - Accent4 2 2 5 2 2 2 2 2 2" xfId="7135"/>
    <cellStyle name="20% - Accent4 2 2 5 2 2 2 2 3" xfId="7136"/>
    <cellStyle name="20% - Accent4 2 2 5 2 2 2 3" xfId="7137"/>
    <cellStyle name="20% - Accent4 2 2 5 2 2 2 3 2" xfId="7138"/>
    <cellStyle name="20% - Accent4 2 2 5 2 2 2 4" xfId="7139"/>
    <cellStyle name="20% - Accent4 2 2 5 2 2 3" xfId="7140"/>
    <cellStyle name="20% - Accent4 2 2 5 2 2 3 2" xfId="7141"/>
    <cellStyle name="20% - Accent4 2 2 5 2 2 3 2 2" xfId="7142"/>
    <cellStyle name="20% - Accent4 2 2 5 2 2 3 3" xfId="7143"/>
    <cellStyle name="20% - Accent4 2 2 5 2 2 4" xfId="7144"/>
    <cellStyle name="20% - Accent4 2 2 5 2 2 4 2" xfId="7145"/>
    <cellStyle name="20% - Accent4 2 2 5 2 2 5" xfId="7146"/>
    <cellStyle name="20% - Accent4 2 2 5 2 3" xfId="7147"/>
    <cellStyle name="20% - Accent4 2 2 5 2 3 2" xfId="7148"/>
    <cellStyle name="20% - Accent4 2 2 5 2 3 2 2" xfId="7149"/>
    <cellStyle name="20% - Accent4 2 2 5 2 3 2 2 2" xfId="7150"/>
    <cellStyle name="20% - Accent4 2 2 5 2 3 2 3" xfId="7151"/>
    <cellStyle name="20% - Accent4 2 2 5 2 3 3" xfId="7152"/>
    <cellStyle name="20% - Accent4 2 2 5 2 3 3 2" xfId="7153"/>
    <cellStyle name="20% - Accent4 2 2 5 2 3 4" xfId="7154"/>
    <cellStyle name="20% - Accent4 2 2 5 2 4" xfId="7155"/>
    <cellStyle name="20% - Accent4 2 2 5 2 4 2" xfId="7156"/>
    <cellStyle name="20% - Accent4 2 2 5 2 4 2 2" xfId="7157"/>
    <cellStyle name="20% - Accent4 2 2 5 2 4 3" xfId="7158"/>
    <cellStyle name="20% - Accent4 2 2 5 2 5" xfId="7159"/>
    <cellStyle name="20% - Accent4 2 2 5 2 5 2" xfId="7160"/>
    <cellStyle name="20% - Accent4 2 2 5 2 6" xfId="7161"/>
    <cellStyle name="20% - Accent4 2 2 5 3" xfId="7162"/>
    <cellStyle name="20% - Accent4 2 2 5 3 2" xfId="7163"/>
    <cellStyle name="20% - Accent4 2 2 5 3 2 2" xfId="7164"/>
    <cellStyle name="20% - Accent4 2 2 5 3 2 2 2" xfId="7165"/>
    <cellStyle name="20% - Accent4 2 2 5 3 2 2 2 2" xfId="7166"/>
    <cellStyle name="20% - Accent4 2 2 5 3 2 2 3" xfId="7167"/>
    <cellStyle name="20% - Accent4 2 2 5 3 2 3" xfId="7168"/>
    <cellStyle name="20% - Accent4 2 2 5 3 2 3 2" xfId="7169"/>
    <cellStyle name="20% - Accent4 2 2 5 3 2 4" xfId="7170"/>
    <cellStyle name="20% - Accent4 2 2 5 3 3" xfId="7171"/>
    <cellStyle name="20% - Accent4 2 2 5 3 3 2" xfId="7172"/>
    <cellStyle name="20% - Accent4 2 2 5 3 3 2 2" xfId="7173"/>
    <cellStyle name="20% - Accent4 2 2 5 3 3 3" xfId="7174"/>
    <cellStyle name="20% - Accent4 2 2 5 3 4" xfId="7175"/>
    <cellStyle name="20% - Accent4 2 2 5 3 4 2" xfId="7176"/>
    <cellStyle name="20% - Accent4 2 2 5 3 5" xfId="7177"/>
    <cellStyle name="20% - Accent4 2 2 5 4" xfId="7178"/>
    <cellStyle name="20% - Accent4 2 2 5 4 2" xfId="7179"/>
    <cellStyle name="20% - Accent4 2 2 5 4 2 2" xfId="7180"/>
    <cellStyle name="20% - Accent4 2 2 5 4 2 2 2" xfId="7181"/>
    <cellStyle name="20% - Accent4 2 2 5 4 2 3" xfId="7182"/>
    <cellStyle name="20% - Accent4 2 2 5 4 3" xfId="7183"/>
    <cellStyle name="20% - Accent4 2 2 5 4 3 2" xfId="7184"/>
    <cellStyle name="20% - Accent4 2 2 5 4 4" xfId="7185"/>
    <cellStyle name="20% - Accent4 2 2 5 5" xfId="7186"/>
    <cellStyle name="20% - Accent4 2 2 5 5 2" xfId="7187"/>
    <cellStyle name="20% - Accent4 2 2 5 5 2 2" xfId="7188"/>
    <cellStyle name="20% - Accent4 2 2 5 5 3" xfId="7189"/>
    <cellStyle name="20% - Accent4 2 2 5 6" xfId="7190"/>
    <cellStyle name="20% - Accent4 2 2 5 6 2" xfId="7191"/>
    <cellStyle name="20% - Accent4 2 2 5 7" xfId="7192"/>
    <cellStyle name="20% - Accent4 2 2 6" xfId="7193"/>
    <cellStyle name="20% - Accent4 2 2 6 2" xfId="7194"/>
    <cellStyle name="20% - Accent4 2 2 6 2 2" xfId="7195"/>
    <cellStyle name="20% - Accent4 2 2 6 2 2 2" xfId="7196"/>
    <cellStyle name="20% - Accent4 2 2 6 2 2 2 2" xfId="7197"/>
    <cellStyle name="20% - Accent4 2 2 6 2 2 2 2 2" xfId="7198"/>
    <cellStyle name="20% - Accent4 2 2 6 2 2 2 3" xfId="7199"/>
    <cellStyle name="20% - Accent4 2 2 6 2 2 3" xfId="7200"/>
    <cellStyle name="20% - Accent4 2 2 6 2 2 3 2" xfId="7201"/>
    <cellStyle name="20% - Accent4 2 2 6 2 2 4" xfId="7202"/>
    <cellStyle name="20% - Accent4 2 2 6 2 3" xfId="7203"/>
    <cellStyle name="20% - Accent4 2 2 6 2 3 2" xfId="7204"/>
    <cellStyle name="20% - Accent4 2 2 6 2 3 2 2" xfId="7205"/>
    <cellStyle name="20% - Accent4 2 2 6 2 3 3" xfId="7206"/>
    <cellStyle name="20% - Accent4 2 2 6 2 4" xfId="7207"/>
    <cellStyle name="20% - Accent4 2 2 6 2 4 2" xfId="7208"/>
    <cellStyle name="20% - Accent4 2 2 6 2 5" xfId="7209"/>
    <cellStyle name="20% - Accent4 2 2 6 3" xfId="7210"/>
    <cellStyle name="20% - Accent4 2 2 6 3 2" xfId="7211"/>
    <cellStyle name="20% - Accent4 2 2 6 3 2 2" xfId="7212"/>
    <cellStyle name="20% - Accent4 2 2 6 3 2 2 2" xfId="7213"/>
    <cellStyle name="20% - Accent4 2 2 6 3 2 3" xfId="7214"/>
    <cellStyle name="20% - Accent4 2 2 6 3 3" xfId="7215"/>
    <cellStyle name="20% - Accent4 2 2 6 3 3 2" xfId="7216"/>
    <cellStyle name="20% - Accent4 2 2 6 3 4" xfId="7217"/>
    <cellStyle name="20% - Accent4 2 2 6 4" xfId="7218"/>
    <cellStyle name="20% - Accent4 2 2 6 4 2" xfId="7219"/>
    <cellStyle name="20% - Accent4 2 2 6 4 2 2" xfId="7220"/>
    <cellStyle name="20% - Accent4 2 2 6 4 3" xfId="7221"/>
    <cellStyle name="20% - Accent4 2 2 6 5" xfId="7222"/>
    <cellStyle name="20% - Accent4 2 2 6 5 2" xfId="7223"/>
    <cellStyle name="20% - Accent4 2 2 6 6" xfId="7224"/>
    <cellStyle name="20% - Accent4 2 2 7" xfId="7225"/>
    <cellStyle name="20% - Accent4 2 2 7 2" xfId="7226"/>
    <cellStyle name="20% - Accent4 2 2 7 2 2" xfId="7227"/>
    <cellStyle name="20% - Accent4 2 2 7 2 2 2" xfId="7228"/>
    <cellStyle name="20% - Accent4 2 2 7 2 2 2 2" xfId="7229"/>
    <cellStyle name="20% - Accent4 2 2 7 2 2 3" xfId="7230"/>
    <cellStyle name="20% - Accent4 2 2 7 2 3" xfId="7231"/>
    <cellStyle name="20% - Accent4 2 2 7 2 3 2" xfId="7232"/>
    <cellStyle name="20% - Accent4 2 2 7 2 4" xfId="7233"/>
    <cellStyle name="20% - Accent4 2 2 7 3" xfId="7234"/>
    <cellStyle name="20% - Accent4 2 2 7 3 2" xfId="7235"/>
    <cellStyle name="20% - Accent4 2 2 7 3 2 2" xfId="7236"/>
    <cellStyle name="20% - Accent4 2 2 7 3 3" xfId="7237"/>
    <cellStyle name="20% - Accent4 2 2 7 4" xfId="7238"/>
    <cellStyle name="20% - Accent4 2 2 7 4 2" xfId="7239"/>
    <cellStyle name="20% - Accent4 2 2 7 5" xfId="7240"/>
    <cellStyle name="20% - Accent4 2 2 8" xfId="7241"/>
    <cellStyle name="20% - Accent4 2 2 8 2" xfId="7242"/>
    <cellStyle name="20% - Accent4 2 2 8 2 2" xfId="7243"/>
    <cellStyle name="20% - Accent4 2 2 8 2 2 2" xfId="7244"/>
    <cellStyle name="20% - Accent4 2 2 8 2 3" xfId="7245"/>
    <cellStyle name="20% - Accent4 2 2 8 3" xfId="7246"/>
    <cellStyle name="20% - Accent4 2 2 8 3 2" xfId="7247"/>
    <cellStyle name="20% - Accent4 2 2 8 4" xfId="7248"/>
    <cellStyle name="20% - Accent4 2 2 9" xfId="7249"/>
    <cellStyle name="20% - Accent4 2 2 9 2" xfId="7250"/>
    <cellStyle name="20% - Accent4 2 2 9 2 2" xfId="7251"/>
    <cellStyle name="20% - Accent4 2 2 9 3" xfId="7252"/>
    <cellStyle name="20% - Accent4 2 3" xfId="7253"/>
    <cellStyle name="20% - Accent4 2 3 10" xfId="7254"/>
    <cellStyle name="20% - Accent4 2 3 2" xfId="7255"/>
    <cellStyle name="20% - Accent4 2 3 2 2" xfId="7256"/>
    <cellStyle name="20% - Accent4 2 3 2 2 2" xfId="7257"/>
    <cellStyle name="20% - Accent4 2 3 2 2 2 2" xfId="7258"/>
    <cellStyle name="20% - Accent4 2 3 2 2 2 2 2" xfId="7259"/>
    <cellStyle name="20% - Accent4 2 3 2 2 2 2 2 2" xfId="7260"/>
    <cellStyle name="20% - Accent4 2 3 2 2 2 2 2 2 2" xfId="7261"/>
    <cellStyle name="20% - Accent4 2 3 2 2 2 2 2 2 2 2" xfId="7262"/>
    <cellStyle name="20% - Accent4 2 3 2 2 2 2 2 2 2 2 2" xfId="7263"/>
    <cellStyle name="20% - Accent4 2 3 2 2 2 2 2 2 2 3" xfId="7264"/>
    <cellStyle name="20% - Accent4 2 3 2 2 2 2 2 2 3" xfId="7265"/>
    <cellStyle name="20% - Accent4 2 3 2 2 2 2 2 2 3 2" xfId="7266"/>
    <cellStyle name="20% - Accent4 2 3 2 2 2 2 2 2 4" xfId="7267"/>
    <cellStyle name="20% - Accent4 2 3 2 2 2 2 2 3" xfId="7268"/>
    <cellStyle name="20% - Accent4 2 3 2 2 2 2 2 3 2" xfId="7269"/>
    <cellStyle name="20% - Accent4 2 3 2 2 2 2 2 3 2 2" xfId="7270"/>
    <cellStyle name="20% - Accent4 2 3 2 2 2 2 2 3 3" xfId="7271"/>
    <cellStyle name="20% - Accent4 2 3 2 2 2 2 2 4" xfId="7272"/>
    <cellStyle name="20% - Accent4 2 3 2 2 2 2 2 4 2" xfId="7273"/>
    <cellStyle name="20% - Accent4 2 3 2 2 2 2 2 5" xfId="7274"/>
    <cellStyle name="20% - Accent4 2 3 2 2 2 2 3" xfId="7275"/>
    <cellStyle name="20% - Accent4 2 3 2 2 2 2 3 2" xfId="7276"/>
    <cellStyle name="20% - Accent4 2 3 2 2 2 2 3 2 2" xfId="7277"/>
    <cellStyle name="20% - Accent4 2 3 2 2 2 2 3 2 2 2" xfId="7278"/>
    <cellStyle name="20% - Accent4 2 3 2 2 2 2 3 2 3" xfId="7279"/>
    <cellStyle name="20% - Accent4 2 3 2 2 2 2 3 3" xfId="7280"/>
    <cellStyle name="20% - Accent4 2 3 2 2 2 2 3 3 2" xfId="7281"/>
    <cellStyle name="20% - Accent4 2 3 2 2 2 2 3 4" xfId="7282"/>
    <cellStyle name="20% - Accent4 2 3 2 2 2 2 4" xfId="7283"/>
    <cellStyle name="20% - Accent4 2 3 2 2 2 2 4 2" xfId="7284"/>
    <cellStyle name="20% - Accent4 2 3 2 2 2 2 4 2 2" xfId="7285"/>
    <cellStyle name="20% - Accent4 2 3 2 2 2 2 4 3" xfId="7286"/>
    <cellStyle name="20% - Accent4 2 3 2 2 2 2 5" xfId="7287"/>
    <cellStyle name="20% - Accent4 2 3 2 2 2 2 5 2" xfId="7288"/>
    <cellStyle name="20% - Accent4 2 3 2 2 2 2 6" xfId="7289"/>
    <cellStyle name="20% - Accent4 2 3 2 2 2 3" xfId="7290"/>
    <cellStyle name="20% - Accent4 2 3 2 2 2 3 2" xfId="7291"/>
    <cellStyle name="20% - Accent4 2 3 2 2 2 3 2 2" xfId="7292"/>
    <cellStyle name="20% - Accent4 2 3 2 2 2 3 2 2 2" xfId="7293"/>
    <cellStyle name="20% - Accent4 2 3 2 2 2 3 2 2 2 2" xfId="7294"/>
    <cellStyle name="20% - Accent4 2 3 2 2 2 3 2 2 3" xfId="7295"/>
    <cellStyle name="20% - Accent4 2 3 2 2 2 3 2 3" xfId="7296"/>
    <cellStyle name="20% - Accent4 2 3 2 2 2 3 2 3 2" xfId="7297"/>
    <cellStyle name="20% - Accent4 2 3 2 2 2 3 2 4" xfId="7298"/>
    <cellStyle name="20% - Accent4 2 3 2 2 2 3 3" xfId="7299"/>
    <cellStyle name="20% - Accent4 2 3 2 2 2 3 3 2" xfId="7300"/>
    <cellStyle name="20% - Accent4 2 3 2 2 2 3 3 2 2" xfId="7301"/>
    <cellStyle name="20% - Accent4 2 3 2 2 2 3 3 3" xfId="7302"/>
    <cellStyle name="20% - Accent4 2 3 2 2 2 3 4" xfId="7303"/>
    <cellStyle name="20% - Accent4 2 3 2 2 2 3 4 2" xfId="7304"/>
    <cellStyle name="20% - Accent4 2 3 2 2 2 3 5" xfId="7305"/>
    <cellStyle name="20% - Accent4 2 3 2 2 2 4" xfId="7306"/>
    <cellStyle name="20% - Accent4 2 3 2 2 2 4 2" xfId="7307"/>
    <cellStyle name="20% - Accent4 2 3 2 2 2 4 2 2" xfId="7308"/>
    <cellStyle name="20% - Accent4 2 3 2 2 2 4 2 2 2" xfId="7309"/>
    <cellStyle name="20% - Accent4 2 3 2 2 2 4 2 3" xfId="7310"/>
    <cellStyle name="20% - Accent4 2 3 2 2 2 4 3" xfId="7311"/>
    <cellStyle name="20% - Accent4 2 3 2 2 2 4 3 2" xfId="7312"/>
    <cellStyle name="20% - Accent4 2 3 2 2 2 4 4" xfId="7313"/>
    <cellStyle name="20% - Accent4 2 3 2 2 2 5" xfId="7314"/>
    <cellStyle name="20% - Accent4 2 3 2 2 2 5 2" xfId="7315"/>
    <cellStyle name="20% - Accent4 2 3 2 2 2 5 2 2" xfId="7316"/>
    <cellStyle name="20% - Accent4 2 3 2 2 2 5 3" xfId="7317"/>
    <cellStyle name="20% - Accent4 2 3 2 2 2 6" xfId="7318"/>
    <cellStyle name="20% - Accent4 2 3 2 2 2 6 2" xfId="7319"/>
    <cellStyle name="20% - Accent4 2 3 2 2 2 7" xfId="7320"/>
    <cellStyle name="20% - Accent4 2 3 2 2 3" xfId="7321"/>
    <cellStyle name="20% - Accent4 2 3 2 2 3 2" xfId="7322"/>
    <cellStyle name="20% - Accent4 2 3 2 2 3 2 2" xfId="7323"/>
    <cellStyle name="20% - Accent4 2 3 2 2 3 2 2 2" xfId="7324"/>
    <cellStyle name="20% - Accent4 2 3 2 2 3 2 2 2 2" xfId="7325"/>
    <cellStyle name="20% - Accent4 2 3 2 2 3 2 2 2 2 2" xfId="7326"/>
    <cellStyle name="20% - Accent4 2 3 2 2 3 2 2 2 3" xfId="7327"/>
    <cellStyle name="20% - Accent4 2 3 2 2 3 2 2 3" xfId="7328"/>
    <cellStyle name="20% - Accent4 2 3 2 2 3 2 2 3 2" xfId="7329"/>
    <cellStyle name="20% - Accent4 2 3 2 2 3 2 2 4" xfId="7330"/>
    <cellStyle name="20% - Accent4 2 3 2 2 3 2 3" xfId="7331"/>
    <cellStyle name="20% - Accent4 2 3 2 2 3 2 3 2" xfId="7332"/>
    <cellStyle name="20% - Accent4 2 3 2 2 3 2 3 2 2" xfId="7333"/>
    <cellStyle name="20% - Accent4 2 3 2 2 3 2 3 3" xfId="7334"/>
    <cellStyle name="20% - Accent4 2 3 2 2 3 2 4" xfId="7335"/>
    <cellStyle name="20% - Accent4 2 3 2 2 3 2 4 2" xfId="7336"/>
    <cellStyle name="20% - Accent4 2 3 2 2 3 2 5" xfId="7337"/>
    <cellStyle name="20% - Accent4 2 3 2 2 3 3" xfId="7338"/>
    <cellStyle name="20% - Accent4 2 3 2 2 3 3 2" xfId="7339"/>
    <cellStyle name="20% - Accent4 2 3 2 2 3 3 2 2" xfId="7340"/>
    <cellStyle name="20% - Accent4 2 3 2 2 3 3 2 2 2" xfId="7341"/>
    <cellStyle name="20% - Accent4 2 3 2 2 3 3 2 3" xfId="7342"/>
    <cellStyle name="20% - Accent4 2 3 2 2 3 3 3" xfId="7343"/>
    <cellStyle name="20% - Accent4 2 3 2 2 3 3 3 2" xfId="7344"/>
    <cellStyle name="20% - Accent4 2 3 2 2 3 3 4" xfId="7345"/>
    <cellStyle name="20% - Accent4 2 3 2 2 3 4" xfId="7346"/>
    <cellStyle name="20% - Accent4 2 3 2 2 3 4 2" xfId="7347"/>
    <cellStyle name="20% - Accent4 2 3 2 2 3 4 2 2" xfId="7348"/>
    <cellStyle name="20% - Accent4 2 3 2 2 3 4 3" xfId="7349"/>
    <cellStyle name="20% - Accent4 2 3 2 2 3 5" xfId="7350"/>
    <cellStyle name="20% - Accent4 2 3 2 2 3 5 2" xfId="7351"/>
    <cellStyle name="20% - Accent4 2 3 2 2 3 6" xfId="7352"/>
    <cellStyle name="20% - Accent4 2 3 2 2 4" xfId="7353"/>
    <cellStyle name="20% - Accent4 2 3 2 2 4 2" xfId="7354"/>
    <cellStyle name="20% - Accent4 2 3 2 2 4 2 2" xfId="7355"/>
    <cellStyle name="20% - Accent4 2 3 2 2 4 2 2 2" xfId="7356"/>
    <cellStyle name="20% - Accent4 2 3 2 2 4 2 2 2 2" xfId="7357"/>
    <cellStyle name="20% - Accent4 2 3 2 2 4 2 2 3" xfId="7358"/>
    <cellStyle name="20% - Accent4 2 3 2 2 4 2 3" xfId="7359"/>
    <cellStyle name="20% - Accent4 2 3 2 2 4 2 3 2" xfId="7360"/>
    <cellStyle name="20% - Accent4 2 3 2 2 4 2 4" xfId="7361"/>
    <cellStyle name="20% - Accent4 2 3 2 2 4 3" xfId="7362"/>
    <cellStyle name="20% - Accent4 2 3 2 2 4 3 2" xfId="7363"/>
    <cellStyle name="20% - Accent4 2 3 2 2 4 3 2 2" xfId="7364"/>
    <cellStyle name="20% - Accent4 2 3 2 2 4 3 3" xfId="7365"/>
    <cellStyle name="20% - Accent4 2 3 2 2 4 4" xfId="7366"/>
    <cellStyle name="20% - Accent4 2 3 2 2 4 4 2" xfId="7367"/>
    <cellStyle name="20% - Accent4 2 3 2 2 4 5" xfId="7368"/>
    <cellStyle name="20% - Accent4 2 3 2 2 5" xfId="7369"/>
    <cellStyle name="20% - Accent4 2 3 2 2 5 2" xfId="7370"/>
    <cellStyle name="20% - Accent4 2 3 2 2 5 2 2" xfId="7371"/>
    <cellStyle name="20% - Accent4 2 3 2 2 5 2 2 2" xfId="7372"/>
    <cellStyle name="20% - Accent4 2 3 2 2 5 2 3" xfId="7373"/>
    <cellStyle name="20% - Accent4 2 3 2 2 5 3" xfId="7374"/>
    <cellStyle name="20% - Accent4 2 3 2 2 5 3 2" xfId="7375"/>
    <cellStyle name="20% - Accent4 2 3 2 2 5 4" xfId="7376"/>
    <cellStyle name="20% - Accent4 2 3 2 2 6" xfId="7377"/>
    <cellStyle name="20% - Accent4 2 3 2 2 6 2" xfId="7378"/>
    <cellStyle name="20% - Accent4 2 3 2 2 6 2 2" xfId="7379"/>
    <cellStyle name="20% - Accent4 2 3 2 2 6 3" xfId="7380"/>
    <cellStyle name="20% - Accent4 2 3 2 2 7" xfId="7381"/>
    <cellStyle name="20% - Accent4 2 3 2 2 7 2" xfId="7382"/>
    <cellStyle name="20% - Accent4 2 3 2 2 8" xfId="7383"/>
    <cellStyle name="20% - Accent4 2 3 2 3" xfId="7384"/>
    <cellStyle name="20% - Accent4 2 3 2 3 2" xfId="7385"/>
    <cellStyle name="20% - Accent4 2 3 2 3 2 2" xfId="7386"/>
    <cellStyle name="20% - Accent4 2 3 2 3 2 2 2" xfId="7387"/>
    <cellStyle name="20% - Accent4 2 3 2 3 2 2 2 2" xfId="7388"/>
    <cellStyle name="20% - Accent4 2 3 2 3 2 2 2 2 2" xfId="7389"/>
    <cellStyle name="20% - Accent4 2 3 2 3 2 2 2 2 2 2" xfId="7390"/>
    <cellStyle name="20% - Accent4 2 3 2 3 2 2 2 2 3" xfId="7391"/>
    <cellStyle name="20% - Accent4 2 3 2 3 2 2 2 3" xfId="7392"/>
    <cellStyle name="20% - Accent4 2 3 2 3 2 2 2 3 2" xfId="7393"/>
    <cellStyle name="20% - Accent4 2 3 2 3 2 2 2 4" xfId="7394"/>
    <cellStyle name="20% - Accent4 2 3 2 3 2 2 3" xfId="7395"/>
    <cellStyle name="20% - Accent4 2 3 2 3 2 2 3 2" xfId="7396"/>
    <cellStyle name="20% - Accent4 2 3 2 3 2 2 3 2 2" xfId="7397"/>
    <cellStyle name="20% - Accent4 2 3 2 3 2 2 3 3" xfId="7398"/>
    <cellStyle name="20% - Accent4 2 3 2 3 2 2 4" xfId="7399"/>
    <cellStyle name="20% - Accent4 2 3 2 3 2 2 4 2" xfId="7400"/>
    <cellStyle name="20% - Accent4 2 3 2 3 2 2 5" xfId="7401"/>
    <cellStyle name="20% - Accent4 2 3 2 3 2 3" xfId="7402"/>
    <cellStyle name="20% - Accent4 2 3 2 3 2 3 2" xfId="7403"/>
    <cellStyle name="20% - Accent4 2 3 2 3 2 3 2 2" xfId="7404"/>
    <cellStyle name="20% - Accent4 2 3 2 3 2 3 2 2 2" xfId="7405"/>
    <cellStyle name="20% - Accent4 2 3 2 3 2 3 2 3" xfId="7406"/>
    <cellStyle name="20% - Accent4 2 3 2 3 2 3 3" xfId="7407"/>
    <cellStyle name="20% - Accent4 2 3 2 3 2 3 3 2" xfId="7408"/>
    <cellStyle name="20% - Accent4 2 3 2 3 2 3 4" xfId="7409"/>
    <cellStyle name="20% - Accent4 2 3 2 3 2 4" xfId="7410"/>
    <cellStyle name="20% - Accent4 2 3 2 3 2 4 2" xfId="7411"/>
    <cellStyle name="20% - Accent4 2 3 2 3 2 4 2 2" xfId="7412"/>
    <cellStyle name="20% - Accent4 2 3 2 3 2 4 3" xfId="7413"/>
    <cellStyle name="20% - Accent4 2 3 2 3 2 5" xfId="7414"/>
    <cellStyle name="20% - Accent4 2 3 2 3 2 5 2" xfId="7415"/>
    <cellStyle name="20% - Accent4 2 3 2 3 2 6" xfId="7416"/>
    <cellStyle name="20% - Accent4 2 3 2 3 3" xfId="7417"/>
    <cellStyle name="20% - Accent4 2 3 2 3 3 2" xfId="7418"/>
    <cellStyle name="20% - Accent4 2 3 2 3 3 2 2" xfId="7419"/>
    <cellStyle name="20% - Accent4 2 3 2 3 3 2 2 2" xfId="7420"/>
    <cellStyle name="20% - Accent4 2 3 2 3 3 2 2 2 2" xfId="7421"/>
    <cellStyle name="20% - Accent4 2 3 2 3 3 2 2 3" xfId="7422"/>
    <cellStyle name="20% - Accent4 2 3 2 3 3 2 3" xfId="7423"/>
    <cellStyle name="20% - Accent4 2 3 2 3 3 2 3 2" xfId="7424"/>
    <cellStyle name="20% - Accent4 2 3 2 3 3 2 4" xfId="7425"/>
    <cellStyle name="20% - Accent4 2 3 2 3 3 3" xfId="7426"/>
    <cellStyle name="20% - Accent4 2 3 2 3 3 3 2" xfId="7427"/>
    <cellStyle name="20% - Accent4 2 3 2 3 3 3 2 2" xfId="7428"/>
    <cellStyle name="20% - Accent4 2 3 2 3 3 3 3" xfId="7429"/>
    <cellStyle name="20% - Accent4 2 3 2 3 3 4" xfId="7430"/>
    <cellStyle name="20% - Accent4 2 3 2 3 3 4 2" xfId="7431"/>
    <cellStyle name="20% - Accent4 2 3 2 3 3 5" xfId="7432"/>
    <cellStyle name="20% - Accent4 2 3 2 3 4" xfId="7433"/>
    <cellStyle name="20% - Accent4 2 3 2 3 4 2" xfId="7434"/>
    <cellStyle name="20% - Accent4 2 3 2 3 4 2 2" xfId="7435"/>
    <cellStyle name="20% - Accent4 2 3 2 3 4 2 2 2" xfId="7436"/>
    <cellStyle name="20% - Accent4 2 3 2 3 4 2 3" xfId="7437"/>
    <cellStyle name="20% - Accent4 2 3 2 3 4 3" xfId="7438"/>
    <cellStyle name="20% - Accent4 2 3 2 3 4 3 2" xfId="7439"/>
    <cellStyle name="20% - Accent4 2 3 2 3 4 4" xfId="7440"/>
    <cellStyle name="20% - Accent4 2 3 2 3 5" xfId="7441"/>
    <cellStyle name="20% - Accent4 2 3 2 3 5 2" xfId="7442"/>
    <cellStyle name="20% - Accent4 2 3 2 3 5 2 2" xfId="7443"/>
    <cellStyle name="20% - Accent4 2 3 2 3 5 3" xfId="7444"/>
    <cellStyle name="20% - Accent4 2 3 2 3 6" xfId="7445"/>
    <cellStyle name="20% - Accent4 2 3 2 3 6 2" xfId="7446"/>
    <cellStyle name="20% - Accent4 2 3 2 3 7" xfId="7447"/>
    <cellStyle name="20% - Accent4 2 3 2 4" xfId="7448"/>
    <cellStyle name="20% - Accent4 2 3 2 4 2" xfId="7449"/>
    <cellStyle name="20% - Accent4 2 3 2 4 2 2" xfId="7450"/>
    <cellStyle name="20% - Accent4 2 3 2 4 2 2 2" xfId="7451"/>
    <cellStyle name="20% - Accent4 2 3 2 4 2 2 2 2" xfId="7452"/>
    <cellStyle name="20% - Accent4 2 3 2 4 2 2 2 2 2" xfId="7453"/>
    <cellStyle name="20% - Accent4 2 3 2 4 2 2 2 3" xfId="7454"/>
    <cellStyle name="20% - Accent4 2 3 2 4 2 2 3" xfId="7455"/>
    <cellStyle name="20% - Accent4 2 3 2 4 2 2 3 2" xfId="7456"/>
    <cellStyle name="20% - Accent4 2 3 2 4 2 2 4" xfId="7457"/>
    <cellStyle name="20% - Accent4 2 3 2 4 2 3" xfId="7458"/>
    <cellStyle name="20% - Accent4 2 3 2 4 2 3 2" xfId="7459"/>
    <cellStyle name="20% - Accent4 2 3 2 4 2 3 2 2" xfId="7460"/>
    <cellStyle name="20% - Accent4 2 3 2 4 2 3 3" xfId="7461"/>
    <cellStyle name="20% - Accent4 2 3 2 4 2 4" xfId="7462"/>
    <cellStyle name="20% - Accent4 2 3 2 4 2 4 2" xfId="7463"/>
    <cellStyle name="20% - Accent4 2 3 2 4 2 5" xfId="7464"/>
    <cellStyle name="20% - Accent4 2 3 2 4 3" xfId="7465"/>
    <cellStyle name="20% - Accent4 2 3 2 4 3 2" xfId="7466"/>
    <cellStyle name="20% - Accent4 2 3 2 4 3 2 2" xfId="7467"/>
    <cellStyle name="20% - Accent4 2 3 2 4 3 2 2 2" xfId="7468"/>
    <cellStyle name="20% - Accent4 2 3 2 4 3 2 3" xfId="7469"/>
    <cellStyle name="20% - Accent4 2 3 2 4 3 3" xfId="7470"/>
    <cellStyle name="20% - Accent4 2 3 2 4 3 3 2" xfId="7471"/>
    <cellStyle name="20% - Accent4 2 3 2 4 3 4" xfId="7472"/>
    <cellStyle name="20% - Accent4 2 3 2 4 4" xfId="7473"/>
    <cellStyle name="20% - Accent4 2 3 2 4 4 2" xfId="7474"/>
    <cellStyle name="20% - Accent4 2 3 2 4 4 2 2" xfId="7475"/>
    <cellStyle name="20% - Accent4 2 3 2 4 4 3" xfId="7476"/>
    <cellStyle name="20% - Accent4 2 3 2 4 5" xfId="7477"/>
    <cellStyle name="20% - Accent4 2 3 2 4 5 2" xfId="7478"/>
    <cellStyle name="20% - Accent4 2 3 2 4 6" xfId="7479"/>
    <cellStyle name="20% - Accent4 2 3 2 5" xfId="7480"/>
    <cellStyle name="20% - Accent4 2 3 2 5 2" xfId="7481"/>
    <cellStyle name="20% - Accent4 2 3 2 5 2 2" xfId="7482"/>
    <cellStyle name="20% - Accent4 2 3 2 5 2 2 2" xfId="7483"/>
    <cellStyle name="20% - Accent4 2 3 2 5 2 2 2 2" xfId="7484"/>
    <cellStyle name="20% - Accent4 2 3 2 5 2 2 3" xfId="7485"/>
    <cellStyle name="20% - Accent4 2 3 2 5 2 3" xfId="7486"/>
    <cellStyle name="20% - Accent4 2 3 2 5 2 3 2" xfId="7487"/>
    <cellStyle name="20% - Accent4 2 3 2 5 2 4" xfId="7488"/>
    <cellStyle name="20% - Accent4 2 3 2 5 3" xfId="7489"/>
    <cellStyle name="20% - Accent4 2 3 2 5 3 2" xfId="7490"/>
    <cellStyle name="20% - Accent4 2 3 2 5 3 2 2" xfId="7491"/>
    <cellStyle name="20% - Accent4 2 3 2 5 3 3" xfId="7492"/>
    <cellStyle name="20% - Accent4 2 3 2 5 4" xfId="7493"/>
    <cellStyle name="20% - Accent4 2 3 2 5 4 2" xfId="7494"/>
    <cellStyle name="20% - Accent4 2 3 2 5 5" xfId="7495"/>
    <cellStyle name="20% - Accent4 2 3 2 6" xfId="7496"/>
    <cellStyle name="20% - Accent4 2 3 2 6 2" xfId="7497"/>
    <cellStyle name="20% - Accent4 2 3 2 6 2 2" xfId="7498"/>
    <cellStyle name="20% - Accent4 2 3 2 6 2 2 2" xfId="7499"/>
    <cellStyle name="20% - Accent4 2 3 2 6 2 3" xfId="7500"/>
    <cellStyle name="20% - Accent4 2 3 2 6 3" xfId="7501"/>
    <cellStyle name="20% - Accent4 2 3 2 6 3 2" xfId="7502"/>
    <cellStyle name="20% - Accent4 2 3 2 6 4" xfId="7503"/>
    <cellStyle name="20% - Accent4 2 3 2 7" xfId="7504"/>
    <cellStyle name="20% - Accent4 2 3 2 7 2" xfId="7505"/>
    <cellStyle name="20% - Accent4 2 3 2 7 2 2" xfId="7506"/>
    <cellStyle name="20% - Accent4 2 3 2 7 3" xfId="7507"/>
    <cellStyle name="20% - Accent4 2 3 2 8" xfId="7508"/>
    <cellStyle name="20% - Accent4 2 3 2 8 2" xfId="7509"/>
    <cellStyle name="20% - Accent4 2 3 2 9" xfId="7510"/>
    <cellStyle name="20% - Accent4 2 3 3" xfId="7511"/>
    <cellStyle name="20% - Accent4 2 3 3 2" xfId="7512"/>
    <cellStyle name="20% - Accent4 2 3 3 2 2" xfId="7513"/>
    <cellStyle name="20% - Accent4 2 3 3 2 2 2" xfId="7514"/>
    <cellStyle name="20% - Accent4 2 3 3 2 2 2 2" xfId="7515"/>
    <cellStyle name="20% - Accent4 2 3 3 2 2 2 2 2" xfId="7516"/>
    <cellStyle name="20% - Accent4 2 3 3 2 2 2 2 2 2" xfId="7517"/>
    <cellStyle name="20% - Accent4 2 3 3 2 2 2 2 2 2 2" xfId="7518"/>
    <cellStyle name="20% - Accent4 2 3 3 2 2 2 2 2 3" xfId="7519"/>
    <cellStyle name="20% - Accent4 2 3 3 2 2 2 2 3" xfId="7520"/>
    <cellStyle name="20% - Accent4 2 3 3 2 2 2 2 3 2" xfId="7521"/>
    <cellStyle name="20% - Accent4 2 3 3 2 2 2 2 4" xfId="7522"/>
    <cellStyle name="20% - Accent4 2 3 3 2 2 2 3" xfId="7523"/>
    <cellStyle name="20% - Accent4 2 3 3 2 2 2 3 2" xfId="7524"/>
    <cellStyle name="20% - Accent4 2 3 3 2 2 2 3 2 2" xfId="7525"/>
    <cellStyle name="20% - Accent4 2 3 3 2 2 2 3 3" xfId="7526"/>
    <cellStyle name="20% - Accent4 2 3 3 2 2 2 4" xfId="7527"/>
    <cellStyle name="20% - Accent4 2 3 3 2 2 2 4 2" xfId="7528"/>
    <cellStyle name="20% - Accent4 2 3 3 2 2 2 5" xfId="7529"/>
    <cellStyle name="20% - Accent4 2 3 3 2 2 3" xfId="7530"/>
    <cellStyle name="20% - Accent4 2 3 3 2 2 3 2" xfId="7531"/>
    <cellStyle name="20% - Accent4 2 3 3 2 2 3 2 2" xfId="7532"/>
    <cellStyle name="20% - Accent4 2 3 3 2 2 3 2 2 2" xfId="7533"/>
    <cellStyle name="20% - Accent4 2 3 3 2 2 3 2 3" xfId="7534"/>
    <cellStyle name="20% - Accent4 2 3 3 2 2 3 3" xfId="7535"/>
    <cellStyle name="20% - Accent4 2 3 3 2 2 3 3 2" xfId="7536"/>
    <cellStyle name="20% - Accent4 2 3 3 2 2 3 4" xfId="7537"/>
    <cellStyle name="20% - Accent4 2 3 3 2 2 4" xfId="7538"/>
    <cellStyle name="20% - Accent4 2 3 3 2 2 4 2" xfId="7539"/>
    <cellStyle name="20% - Accent4 2 3 3 2 2 4 2 2" xfId="7540"/>
    <cellStyle name="20% - Accent4 2 3 3 2 2 4 3" xfId="7541"/>
    <cellStyle name="20% - Accent4 2 3 3 2 2 5" xfId="7542"/>
    <cellStyle name="20% - Accent4 2 3 3 2 2 5 2" xfId="7543"/>
    <cellStyle name="20% - Accent4 2 3 3 2 2 6" xfId="7544"/>
    <cellStyle name="20% - Accent4 2 3 3 2 3" xfId="7545"/>
    <cellStyle name="20% - Accent4 2 3 3 2 3 2" xfId="7546"/>
    <cellStyle name="20% - Accent4 2 3 3 2 3 2 2" xfId="7547"/>
    <cellStyle name="20% - Accent4 2 3 3 2 3 2 2 2" xfId="7548"/>
    <cellStyle name="20% - Accent4 2 3 3 2 3 2 2 2 2" xfId="7549"/>
    <cellStyle name="20% - Accent4 2 3 3 2 3 2 2 3" xfId="7550"/>
    <cellStyle name="20% - Accent4 2 3 3 2 3 2 3" xfId="7551"/>
    <cellStyle name="20% - Accent4 2 3 3 2 3 2 3 2" xfId="7552"/>
    <cellStyle name="20% - Accent4 2 3 3 2 3 2 4" xfId="7553"/>
    <cellStyle name="20% - Accent4 2 3 3 2 3 3" xfId="7554"/>
    <cellStyle name="20% - Accent4 2 3 3 2 3 3 2" xfId="7555"/>
    <cellStyle name="20% - Accent4 2 3 3 2 3 3 2 2" xfId="7556"/>
    <cellStyle name="20% - Accent4 2 3 3 2 3 3 3" xfId="7557"/>
    <cellStyle name="20% - Accent4 2 3 3 2 3 4" xfId="7558"/>
    <cellStyle name="20% - Accent4 2 3 3 2 3 4 2" xfId="7559"/>
    <cellStyle name="20% - Accent4 2 3 3 2 3 5" xfId="7560"/>
    <cellStyle name="20% - Accent4 2 3 3 2 4" xfId="7561"/>
    <cellStyle name="20% - Accent4 2 3 3 2 4 2" xfId="7562"/>
    <cellStyle name="20% - Accent4 2 3 3 2 4 2 2" xfId="7563"/>
    <cellStyle name="20% - Accent4 2 3 3 2 4 2 2 2" xfId="7564"/>
    <cellStyle name="20% - Accent4 2 3 3 2 4 2 3" xfId="7565"/>
    <cellStyle name="20% - Accent4 2 3 3 2 4 3" xfId="7566"/>
    <cellStyle name="20% - Accent4 2 3 3 2 4 3 2" xfId="7567"/>
    <cellStyle name="20% - Accent4 2 3 3 2 4 4" xfId="7568"/>
    <cellStyle name="20% - Accent4 2 3 3 2 5" xfId="7569"/>
    <cellStyle name="20% - Accent4 2 3 3 2 5 2" xfId="7570"/>
    <cellStyle name="20% - Accent4 2 3 3 2 5 2 2" xfId="7571"/>
    <cellStyle name="20% - Accent4 2 3 3 2 5 3" xfId="7572"/>
    <cellStyle name="20% - Accent4 2 3 3 2 6" xfId="7573"/>
    <cellStyle name="20% - Accent4 2 3 3 2 6 2" xfId="7574"/>
    <cellStyle name="20% - Accent4 2 3 3 2 7" xfId="7575"/>
    <cellStyle name="20% - Accent4 2 3 3 3" xfId="7576"/>
    <cellStyle name="20% - Accent4 2 3 3 3 2" xfId="7577"/>
    <cellStyle name="20% - Accent4 2 3 3 3 2 2" xfId="7578"/>
    <cellStyle name="20% - Accent4 2 3 3 3 2 2 2" xfId="7579"/>
    <cellStyle name="20% - Accent4 2 3 3 3 2 2 2 2" xfId="7580"/>
    <cellStyle name="20% - Accent4 2 3 3 3 2 2 2 2 2" xfId="7581"/>
    <cellStyle name="20% - Accent4 2 3 3 3 2 2 2 3" xfId="7582"/>
    <cellStyle name="20% - Accent4 2 3 3 3 2 2 3" xfId="7583"/>
    <cellStyle name="20% - Accent4 2 3 3 3 2 2 3 2" xfId="7584"/>
    <cellStyle name="20% - Accent4 2 3 3 3 2 2 4" xfId="7585"/>
    <cellStyle name="20% - Accent4 2 3 3 3 2 3" xfId="7586"/>
    <cellStyle name="20% - Accent4 2 3 3 3 2 3 2" xfId="7587"/>
    <cellStyle name="20% - Accent4 2 3 3 3 2 3 2 2" xfId="7588"/>
    <cellStyle name="20% - Accent4 2 3 3 3 2 3 3" xfId="7589"/>
    <cellStyle name="20% - Accent4 2 3 3 3 2 4" xfId="7590"/>
    <cellStyle name="20% - Accent4 2 3 3 3 2 4 2" xfId="7591"/>
    <cellStyle name="20% - Accent4 2 3 3 3 2 5" xfId="7592"/>
    <cellStyle name="20% - Accent4 2 3 3 3 3" xfId="7593"/>
    <cellStyle name="20% - Accent4 2 3 3 3 3 2" xfId="7594"/>
    <cellStyle name="20% - Accent4 2 3 3 3 3 2 2" xfId="7595"/>
    <cellStyle name="20% - Accent4 2 3 3 3 3 2 2 2" xfId="7596"/>
    <cellStyle name="20% - Accent4 2 3 3 3 3 2 3" xfId="7597"/>
    <cellStyle name="20% - Accent4 2 3 3 3 3 3" xfId="7598"/>
    <cellStyle name="20% - Accent4 2 3 3 3 3 3 2" xfId="7599"/>
    <cellStyle name="20% - Accent4 2 3 3 3 3 4" xfId="7600"/>
    <cellStyle name="20% - Accent4 2 3 3 3 4" xfId="7601"/>
    <cellStyle name="20% - Accent4 2 3 3 3 4 2" xfId="7602"/>
    <cellStyle name="20% - Accent4 2 3 3 3 4 2 2" xfId="7603"/>
    <cellStyle name="20% - Accent4 2 3 3 3 4 3" xfId="7604"/>
    <cellStyle name="20% - Accent4 2 3 3 3 5" xfId="7605"/>
    <cellStyle name="20% - Accent4 2 3 3 3 5 2" xfId="7606"/>
    <cellStyle name="20% - Accent4 2 3 3 3 6" xfId="7607"/>
    <cellStyle name="20% - Accent4 2 3 3 4" xfId="7608"/>
    <cellStyle name="20% - Accent4 2 3 3 4 2" xfId="7609"/>
    <cellStyle name="20% - Accent4 2 3 3 4 2 2" xfId="7610"/>
    <cellStyle name="20% - Accent4 2 3 3 4 2 2 2" xfId="7611"/>
    <cellStyle name="20% - Accent4 2 3 3 4 2 2 2 2" xfId="7612"/>
    <cellStyle name="20% - Accent4 2 3 3 4 2 2 3" xfId="7613"/>
    <cellStyle name="20% - Accent4 2 3 3 4 2 3" xfId="7614"/>
    <cellStyle name="20% - Accent4 2 3 3 4 2 3 2" xfId="7615"/>
    <cellStyle name="20% - Accent4 2 3 3 4 2 4" xfId="7616"/>
    <cellStyle name="20% - Accent4 2 3 3 4 3" xfId="7617"/>
    <cellStyle name="20% - Accent4 2 3 3 4 3 2" xfId="7618"/>
    <cellStyle name="20% - Accent4 2 3 3 4 3 2 2" xfId="7619"/>
    <cellStyle name="20% - Accent4 2 3 3 4 3 3" xfId="7620"/>
    <cellStyle name="20% - Accent4 2 3 3 4 4" xfId="7621"/>
    <cellStyle name="20% - Accent4 2 3 3 4 4 2" xfId="7622"/>
    <cellStyle name="20% - Accent4 2 3 3 4 5" xfId="7623"/>
    <cellStyle name="20% - Accent4 2 3 3 5" xfId="7624"/>
    <cellStyle name="20% - Accent4 2 3 3 5 2" xfId="7625"/>
    <cellStyle name="20% - Accent4 2 3 3 5 2 2" xfId="7626"/>
    <cellStyle name="20% - Accent4 2 3 3 5 2 2 2" xfId="7627"/>
    <cellStyle name="20% - Accent4 2 3 3 5 2 3" xfId="7628"/>
    <cellStyle name="20% - Accent4 2 3 3 5 3" xfId="7629"/>
    <cellStyle name="20% - Accent4 2 3 3 5 3 2" xfId="7630"/>
    <cellStyle name="20% - Accent4 2 3 3 5 4" xfId="7631"/>
    <cellStyle name="20% - Accent4 2 3 3 6" xfId="7632"/>
    <cellStyle name="20% - Accent4 2 3 3 6 2" xfId="7633"/>
    <cellStyle name="20% - Accent4 2 3 3 6 2 2" xfId="7634"/>
    <cellStyle name="20% - Accent4 2 3 3 6 3" xfId="7635"/>
    <cellStyle name="20% - Accent4 2 3 3 7" xfId="7636"/>
    <cellStyle name="20% - Accent4 2 3 3 7 2" xfId="7637"/>
    <cellStyle name="20% - Accent4 2 3 3 8" xfId="7638"/>
    <cellStyle name="20% - Accent4 2 3 4" xfId="7639"/>
    <cellStyle name="20% - Accent4 2 3 4 2" xfId="7640"/>
    <cellStyle name="20% - Accent4 2 3 4 2 2" xfId="7641"/>
    <cellStyle name="20% - Accent4 2 3 4 2 2 2" xfId="7642"/>
    <cellStyle name="20% - Accent4 2 3 4 2 2 2 2" xfId="7643"/>
    <cellStyle name="20% - Accent4 2 3 4 2 2 2 2 2" xfId="7644"/>
    <cellStyle name="20% - Accent4 2 3 4 2 2 2 2 2 2" xfId="7645"/>
    <cellStyle name="20% - Accent4 2 3 4 2 2 2 2 3" xfId="7646"/>
    <cellStyle name="20% - Accent4 2 3 4 2 2 2 3" xfId="7647"/>
    <cellStyle name="20% - Accent4 2 3 4 2 2 2 3 2" xfId="7648"/>
    <cellStyle name="20% - Accent4 2 3 4 2 2 2 4" xfId="7649"/>
    <cellStyle name="20% - Accent4 2 3 4 2 2 3" xfId="7650"/>
    <cellStyle name="20% - Accent4 2 3 4 2 2 3 2" xfId="7651"/>
    <cellStyle name="20% - Accent4 2 3 4 2 2 3 2 2" xfId="7652"/>
    <cellStyle name="20% - Accent4 2 3 4 2 2 3 3" xfId="7653"/>
    <cellStyle name="20% - Accent4 2 3 4 2 2 4" xfId="7654"/>
    <cellStyle name="20% - Accent4 2 3 4 2 2 4 2" xfId="7655"/>
    <cellStyle name="20% - Accent4 2 3 4 2 2 5" xfId="7656"/>
    <cellStyle name="20% - Accent4 2 3 4 2 3" xfId="7657"/>
    <cellStyle name="20% - Accent4 2 3 4 2 3 2" xfId="7658"/>
    <cellStyle name="20% - Accent4 2 3 4 2 3 2 2" xfId="7659"/>
    <cellStyle name="20% - Accent4 2 3 4 2 3 2 2 2" xfId="7660"/>
    <cellStyle name="20% - Accent4 2 3 4 2 3 2 3" xfId="7661"/>
    <cellStyle name="20% - Accent4 2 3 4 2 3 3" xfId="7662"/>
    <cellStyle name="20% - Accent4 2 3 4 2 3 3 2" xfId="7663"/>
    <cellStyle name="20% - Accent4 2 3 4 2 3 4" xfId="7664"/>
    <cellStyle name="20% - Accent4 2 3 4 2 4" xfId="7665"/>
    <cellStyle name="20% - Accent4 2 3 4 2 4 2" xfId="7666"/>
    <cellStyle name="20% - Accent4 2 3 4 2 4 2 2" xfId="7667"/>
    <cellStyle name="20% - Accent4 2 3 4 2 4 3" xfId="7668"/>
    <cellStyle name="20% - Accent4 2 3 4 2 5" xfId="7669"/>
    <cellStyle name="20% - Accent4 2 3 4 2 5 2" xfId="7670"/>
    <cellStyle name="20% - Accent4 2 3 4 2 6" xfId="7671"/>
    <cellStyle name="20% - Accent4 2 3 4 3" xfId="7672"/>
    <cellStyle name="20% - Accent4 2 3 4 3 2" xfId="7673"/>
    <cellStyle name="20% - Accent4 2 3 4 3 2 2" xfId="7674"/>
    <cellStyle name="20% - Accent4 2 3 4 3 2 2 2" xfId="7675"/>
    <cellStyle name="20% - Accent4 2 3 4 3 2 2 2 2" xfId="7676"/>
    <cellStyle name="20% - Accent4 2 3 4 3 2 2 3" xfId="7677"/>
    <cellStyle name="20% - Accent4 2 3 4 3 2 3" xfId="7678"/>
    <cellStyle name="20% - Accent4 2 3 4 3 2 3 2" xfId="7679"/>
    <cellStyle name="20% - Accent4 2 3 4 3 2 4" xfId="7680"/>
    <cellStyle name="20% - Accent4 2 3 4 3 3" xfId="7681"/>
    <cellStyle name="20% - Accent4 2 3 4 3 3 2" xfId="7682"/>
    <cellStyle name="20% - Accent4 2 3 4 3 3 2 2" xfId="7683"/>
    <cellStyle name="20% - Accent4 2 3 4 3 3 3" xfId="7684"/>
    <cellStyle name="20% - Accent4 2 3 4 3 4" xfId="7685"/>
    <cellStyle name="20% - Accent4 2 3 4 3 4 2" xfId="7686"/>
    <cellStyle name="20% - Accent4 2 3 4 3 5" xfId="7687"/>
    <cellStyle name="20% - Accent4 2 3 4 4" xfId="7688"/>
    <cellStyle name="20% - Accent4 2 3 4 4 2" xfId="7689"/>
    <cellStyle name="20% - Accent4 2 3 4 4 2 2" xfId="7690"/>
    <cellStyle name="20% - Accent4 2 3 4 4 2 2 2" xfId="7691"/>
    <cellStyle name="20% - Accent4 2 3 4 4 2 3" xfId="7692"/>
    <cellStyle name="20% - Accent4 2 3 4 4 3" xfId="7693"/>
    <cellStyle name="20% - Accent4 2 3 4 4 3 2" xfId="7694"/>
    <cellStyle name="20% - Accent4 2 3 4 4 4" xfId="7695"/>
    <cellStyle name="20% - Accent4 2 3 4 5" xfId="7696"/>
    <cellStyle name="20% - Accent4 2 3 4 5 2" xfId="7697"/>
    <cellStyle name="20% - Accent4 2 3 4 5 2 2" xfId="7698"/>
    <cellStyle name="20% - Accent4 2 3 4 5 3" xfId="7699"/>
    <cellStyle name="20% - Accent4 2 3 4 6" xfId="7700"/>
    <cellStyle name="20% - Accent4 2 3 4 6 2" xfId="7701"/>
    <cellStyle name="20% - Accent4 2 3 4 7" xfId="7702"/>
    <cellStyle name="20% - Accent4 2 3 5" xfId="7703"/>
    <cellStyle name="20% - Accent4 2 3 5 2" xfId="7704"/>
    <cellStyle name="20% - Accent4 2 3 5 2 2" xfId="7705"/>
    <cellStyle name="20% - Accent4 2 3 5 2 2 2" xfId="7706"/>
    <cellStyle name="20% - Accent4 2 3 5 2 2 2 2" xfId="7707"/>
    <cellStyle name="20% - Accent4 2 3 5 2 2 2 2 2" xfId="7708"/>
    <cellStyle name="20% - Accent4 2 3 5 2 2 2 3" xfId="7709"/>
    <cellStyle name="20% - Accent4 2 3 5 2 2 3" xfId="7710"/>
    <cellStyle name="20% - Accent4 2 3 5 2 2 3 2" xfId="7711"/>
    <cellStyle name="20% - Accent4 2 3 5 2 2 4" xfId="7712"/>
    <cellStyle name="20% - Accent4 2 3 5 2 3" xfId="7713"/>
    <cellStyle name="20% - Accent4 2 3 5 2 3 2" xfId="7714"/>
    <cellStyle name="20% - Accent4 2 3 5 2 3 2 2" xfId="7715"/>
    <cellStyle name="20% - Accent4 2 3 5 2 3 3" xfId="7716"/>
    <cellStyle name="20% - Accent4 2 3 5 2 4" xfId="7717"/>
    <cellStyle name="20% - Accent4 2 3 5 2 4 2" xfId="7718"/>
    <cellStyle name="20% - Accent4 2 3 5 2 5" xfId="7719"/>
    <cellStyle name="20% - Accent4 2 3 5 3" xfId="7720"/>
    <cellStyle name="20% - Accent4 2 3 5 3 2" xfId="7721"/>
    <cellStyle name="20% - Accent4 2 3 5 3 2 2" xfId="7722"/>
    <cellStyle name="20% - Accent4 2 3 5 3 2 2 2" xfId="7723"/>
    <cellStyle name="20% - Accent4 2 3 5 3 2 3" xfId="7724"/>
    <cellStyle name="20% - Accent4 2 3 5 3 3" xfId="7725"/>
    <cellStyle name="20% - Accent4 2 3 5 3 3 2" xfId="7726"/>
    <cellStyle name="20% - Accent4 2 3 5 3 4" xfId="7727"/>
    <cellStyle name="20% - Accent4 2 3 5 4" xfId="7728"/>
    <cellStyle name="20% - Accent4 2 3 5 4 2" xfId="7729"/>
    <cellStyle name="20% - Accent4 2 3 5 4 2 2" xfId="7730"/>
    <cellStyle name="20% - Accent4 2 3 5 4 3" xfId="7731"/>
    <cellStyle name="20% - Accent4 2 3 5 5" xfId="7732"/>
    <cellStyle name="20% - Accent4 2 3 5 5 2" xfId="7733"/>
    <cellStyle name="20% - Accent4 2 3 5 6" xfId="7734"/>
    <cellStyle name="20% - Accent4 2 3 6" xfId="7735"/>
    <cellStyle name="20% - Accent4 2 3 6 2" xfId="7736"/>
    <cellStyle name="20% - Accent4 2 3 6 2 2" xfId="7737"/>
    <cellStyle name="20% - Accent4 2 3 6 2 2 2" xfId="7738"/>
    <cellStyle name="20% - Accent4 2 3 6 2 2 2 2" xfId="7739"/>
    <cellStyle name="20% - Accent4 2 3 6 2 2 3" xfId="7740"/>
    <cellStyle name="20% - Accent4 2 3 6 2 3" xfId="7741"/>
    <cellStyle name="20% - Accent4 2 3 6 2 3 2" xfId="7742"/>
    <cellStyle name="20% - Accent4 2 3 6 2 4" xfId="7743"/>
    <cellStyle name="20% - Accent4 2 3 6 3" xfId="7744"/>
    <cellStyle name="20% - Accent4 2 3 6 3 2" xfId="7745"/>
    <cellStyle name="20% - Accent4 2 3 6 3 2 2" xfId="7746"/>
    <cellStyle name="20% - Accent4 2 3 6 3 3" xfId="7747"/>
    <cellStyle name="20% - Accent4 2 3 6 4" xfId="7748"/>
    <cellStyle name="20% - Accent4 2 3 6 4 2" xfId="7749"/>
    <cellStyle name="20% - Accent4 2 3 6 5" xfId="7750"/>
    <cellStyle name="20% - Accent4 2 3 7" xfId="7751"/>
    <cellStyle name="20% - Accent4 2 3 7 2" xfId="7752"/>
    <cellStyle name="20% - Accent4 2 3 7 2 2" xfId="7753"/>
    <cellStyle name="20% - Accent4 2 3 7 2 2 2" xfId="7754"/>
    <cellStyle name="20% - Accent4 2 3 7 2 3" xfId="7755"/>
    <cellStyle name="20% - Accent4 2 3 7 3" xfId="7756"/>
    <cellStyle name="20% - Accent4 2 3 7 3 2" xfId="7757"/>
    <cellStyle name="20% - Accent4 2 3 7 4" xfId="7758"/>
    <cellStyle name="20% - Accent4 2 3 8" xfId="7759"/>
    <cellStyle name="20% - Accent4 2 3 8 2" xfId="7760"/>
    <cellStyle name="20% - Accent4 2 3 8 2 2" xfId="7761"/>
    <cellStyle name="20% - Accent4 2 3 8 3" xfId="7762"/>
    <cellStyle name="20% - Accent4 2 3 9" xfId="7763"/>
    <cellStyle name="20% - Accent4 2 3 9 2" xfId="7764"/>
    <cellStyle name="20% - Accent4 2 4" xfId="7765"/>
    <cellStyle name="20% - Accent4 2 4 2" xfId="7766"/>
    <cellStyle name="20% - Accent4 2 4 2 2" xfId="7767"/>
    <cellStyle name="20% - Accent4 2 4 2 2 2" xfId="7768"/>
    <cellStyle name="20% - Accent4 2 4 2 2 2 2" xfId="7769"/>
    <cellStyle name="20% - Accent4 2 4 2 2 2 2 2" xfId="7770"/>
    <cellStyle name="20% - Accent4 2 4 2 2 2 2 2 2" xfId="7771"/>
    <cellStyle name="20% - Accent4 2 4 2 2 2 2 2 2 2" xfId="7772"/>
    <cellStyle name="20% - Accent4 2 4 2 2 2 2 2 2 2 2" xfId="7773"/>
    <cellStyle name="20% - Accent4 2 4 2 2 2 2 2 2 3" xfId="7774"/>
    <cellStyle name="20% - Accent4 2 4 2 2 2 2 2 3" xfId="7775"/>
    <cellStyle name="20% - Accent4 2 4 2 2 2 2 2 3 2" xfId="7776"/>
    <cellStyle name="20% - Accent4 2 4 2 2 2 2 2 4" xfId="7777"/>
    <cellStyle name="20% - Accent4 2 4 2 2 2 2 3" xfId="7778"/>
    <cellStyle name="20% - Accent4 2 4 2 2 2 2 3 2" xfId="7779"/>
    <cellStyle name="20% - Accent4 2 4 2 2 2 2 3 2 2" xfId="7780"/>
    <cellStyle name="20% - Accent4 2 4 2 2 2 2 3 3" xfId="7781"/>
    <cellStyle name="20% - Accent4 2 4 2 2 2 2 4" xfId="7782"/>
    <cellStyle name="20% - Accent4 2 4 2 2 2 2 4 2" xfId="7783"/>
    <cellStyle name="20% - Accent4 2 4 2 2 2 2 5" xfId="7784"/>
    <cellStyle name="20% - Accent4 2 4 2 2 2 3" xfId="7785"/>
    <cellStyle name="20% - Accent4 2 4 2 2 2 3 2" xfId="7786"/>
    <cellStyle name="20% - Accent4 2 4 2 2 2 3 2 2" xfId="7787"/>
    <cellStyle name="20% - Accent4 2 4 2 2 2 3 2 2 2" xfId="7788"/>
    <cellStyle name="20% - Accent4 2 4 2 2 2 3 2 3" xfId="7789"/>
    <cellStyle name="20% - Accent4 2 4 2 2 2 3 3" xfId="7790"/>
    <cellStyle name="20% - Accent4 2 4 2 2 2 3 3 2" xfId="7791"/>
    <cellStyle name="20% - Accent4 2 4 2 2 2 3 4" xfId="7792"/>
    <cellStyle name="20% - Accent4 2 4 2 2 2 4" xfId="7793"/>
    <cellStyle name="20% - Accent4 2 4 2 2 2 4 2" xfId="7794"/>
    <cellStyle name="20% - Accent4 2 4 2 2 2 4 2 2" xfId="7795"/>
    <cellStyle name="20% - Accent4 2 4 2 2 2 4 3" xfId="7796"/>
    <cellStyle name="20% - Accent4 2 4 2 2 2 5" xfId="7797"/>
    <cellStyle name="20% - Accent4 2 4 2 2 2 5 2" xfId="7798"/>
    <cellStyle name="20% - Accent4 2 4 2 2 2 6" xfId="7799"/>
    <cellStyle name="20% - Accent4 2 4 2 2 3" xfId="7800"/>
    <cellStyle name="20% - Accent4 2 4 2 2 3 2" xfId="7801"/>
    <cellStyle name="20% - Accent4 2 4 2 2 3 2 2" xfId="7802"/>
    <cellStyle name="20% - Accent4 2 4 2 2 3 2 2 2" xfId="7803"/>
    <cellStyle name="20% - Accent4 2 4 2 2 3 2 2 2 2" xfId="7804"/>
    <cellStyle name="20% - Accent4 2 4 2 2 3 2 2 3" xfId="7805"/>
    <cellStyle name="20% - Accent4 2 4 2 2 3 2 3" xfId="7806"/>
    <cellStyle name="20% - Accent4 2 4 2 2 3 2 3 2" xfId="7807"/>
    <cellStyle name="20% - Accent4 2 4 2 2 3 2 4" xfId="7808"/>
    <cellStyle name="20% - Accent4 2 4 2 2 3 3" xfId="7809"/>
    <cellStyle name="20% - Accent4 2 4 2 2 3 3 2" xfId="7810"/>
    <cellStyle name="20% - Accent4 2 4 2 2 3 3 2 2" xfId="7811"/>
    <cellStyle name="20% - Accent4 2 4 2 2 3 3 3" xfId="7812"/>
    <cellStyle name="20% - Accent4 2 4 2 2 3 4" xfId="7813"/>
    <cellStyle name="20% - Accent4 2 4 2 2 3 4 2" xfId="7814"/>
    <cellStyle name="20% - Accent4 2 4 2 2 3 5" xfId="7815"/>
    <cellStyle name="20% - Accent4 2 4 2 2 4" xfId="7816"/>
    <cellStyle name="20% - Accent4 2 4 2 2 4 2" xfId="7817"/>
    <cellStyle name="20% - Accent4 2 4 2 2 4 2 2" xfId="7818"/>
    <cellStyle name="20% - Accent4 2 4 2 2 4 2 2 2" xfId="7819"/>
    <cellStyle name="20% - Accent4 2 4 2 2 4 2 3" xfId="7820"/>
    <cellStyle name="20% - Accent4 2 4 2 2 4 3" xfId="7821"/>
    <cellStyle name="20% - Accent4 2 4 2 2 4 3 2" xfId="7822"/>
    <cellStyle name="20% - Accent4 2 4 2 2 4 4" xfId="7823"/>
    <cellStyle name="20% - Accent4 2 4 2 2 5" xfId="7824"/>
    <cellStyle name="20% - Accent4 2 4 2 2 5 2" xfId="7825"/>
    <cellStyle name="20% - Accent4 2 4 2 2 5 2 2" xfId="7826"/>
    <cellStyle name="20% - Accent4 2 4 2 2 5 3" xfId="7827"/>
    <cellStyle name="20% - Accent4 2 4 2 2 6" xfId="7828"/>
    <cellStyle name="20% - Accent4 2 4 2 2 6 2" xfId="7829"/>
    <cellStyle name="20% - Accent4 2 4 2 2 7" xfId="7830"/>
    <cellStyle name="20% - Accent4 2 4 2 3" xfId="7831"/>
    <cellStyle name="20% - Accent4 2 4 2 3 2" xfId="7832"/>
    <cellStyle name="20% - Accent4 2 4 2 3 2 2" xfId="7833"/>
    <cellStyle name="20% - Accent4 2 4 2 3 2 2 2" xfId="7834"/>
    <cellStyle name="20% - Accent4 2 4 2 3 2 2 2 2" xfId="7835"/>
    <cellStyle name="20% - Accent4 2 4 2 3 2 2 2 2 2" xfId="7836"/>
    <cellStyle name="20% - Accent4 2 4 2 3 2 2 2 3" xfId="7837"/>
    <cellStyle name="20% - Accent4 2 4 2 3 2 2 3" xfId="7838"/>
    <cellStyle name="20% - Accent4 2 4 2 3 2 2 3 2" xfId="7839"/>
    <cellStyle name="20% - Accent4 2 4 2 3 2 2 4" xfId="7840"/>
    <cellStyle name="20% - Accent4 2 4 2 3 2 3" xfId="7841"/>
    <cellStyle name="20% - Accent4 2 4 2 3 2 3 2" xfId="7842"/>
    <cellStyle name="20% - Accent4 2 4 2 3 2 3 2 2" xfId="7843"/>
    <cellStyle name="20% - Accent4 2 4 2 3 2 3 3" xfId="7844"/>
    <cellStyle name="20% - Accent4 2 4 2 3 2 4" xfId="7845"/>
    <cellStyle name="20% - Accent4 2 4 2 3 2 4 2" xfId="7846"/>
    <cellStyle name="20% - Accent4 2 4 2 3 2 5" xfId="7847"/>
    <cellStyle name="20% - Accent4 2 4 2 3 3" xfId="7848"/>
    <cellStyle name="20% - Accent4 2 4 2 3 3 2" xfId="7849"/>
    <cellStyle name="20% - Accent4 2 4 2 3 3 2 2" xfId="7850"/>
    <cellStyle name="20% - Accent4 2 4 2 3 3 2 2 2" xfId="7851"/>
    <cellStyle name="20% - Accent4 2 4 2 3 3 2 3" xfId="7852"/>
    <cellStyle name="20% - Accent4 2 4 2 3 3 3" xfId="7853"/>
    <cellStyle name="20% - Accent4 2 4 2 3 3 3 2" xfId="7854"/>
    <cellStyle name="20% - Accent4 2 4 2 3 3 4" xfId="7855"/>
    <cellStyle name="20% - Accent4 2 4 2 3 4" xfId="7856"/>
    <cellStyle name="20% - Accent4 2 4 2 3 4 2" xfId="7857"/>
    <cellStyle name="20% - Accent4 2 4 2 3 4 2 2" xfId="7858"/>
    <cellStyle name="20% - Accent4 2 4 2 3 4 3" xfId="7859"/>
    <cellStyle name="20% - Accent4 2 4 2 3 5" xfId="7860"/>
    <cellStyle name="20% - Accent4 2 4 2 3 5 2" xfId="7861"/>
    <cellStyle name="20% - Accent4 2 4 2 3 6" xfId="7862"/>
    <cellStyle name="20% - Accent4 2 4 2 4" xfId="7863"/>
    <cellStyle name="20% - Accent4 2 4 2 4 2" xfId="7864"/>
    <cellStyle name="20% - Accent4 2 4 2 4 2 2" xfId="7865"/>
    <cellStyle name="20% - Accent4 2 4 2 4 2 2 2" xfId="7866"/>
    <cellStyle name="20% - Accent4 2 4 2 4 2 2 2 2" xfId="7867"/>
    <cellStyle name="20% - Accent4 2 4 2 4 2 2 3" xfId="7868"/>
    <cellStyle name="20% - Accent4 2 4 2 4 2 3" xfId="7869"/>
    <cellStyle name="20% - Accent4 2 4 2 4 2 3 2" xfId="7870"/>
    <cellStyle name="20% - Accent4 2 4 2 4 2 4" xfId="7871"/>
    <cellStyle name="20% - Accent4 2 4 2 4 3" xfId="7872"/>
    <cellStyle name="20% - Accent4 2 4 2 4 3 2" xfId="7873"/>
    <cellStyle name="20% - Accent4 2 4 2 4 3 2 2" xfId="7874"/>
    <cellStyle name="20% - Accent4 2 4 2 4 3 3" xfId="7875"/>
    <cellStyle name="20% - Accent4 2 4 2 4 4" xfId="7876"/>
    <cellStyle name="20% - Accent4 2 4 2 4 4 2" xfId="7877"/>
    <cellStyle name="20% - Accent4 2 4 2 4 5" xfId="7878"/>
    <cellStyle name="20% - Accent4 2 4 2 5" xfId="7879"/>
    <cellStyle name="20% - Accent4 2 4 2 5 2" xfId="7880"/>
    <cellStyle name="20% - Accent4 2 4 2 5 2 2" xfId="7881"/>
    <cellStyle name="20% - Accent4 2 4 2 5 2 2 2" xfId="7882"/>
    <cellStyle name="20% - Accent4 2 4 2 5 2 3" xfId="7883"/>
    <cellStyle name="20% - Accent4 2 4 2 5 3" xfId="7884"/>
    <cellStyle name="20% - Accent4 2 4 2 5 3 2" xfId="7885"/>
    <cellStyle name="20% - Accent4 2 4 2 5 4" xfId="7886"/>
    <cellStyle name="20% - Accent4 2 4 2 6" xfId="7887"/>
    <cellStyle name="20% - Accent4 2 4 2 6 2" xfId="7888"/>
    <cellStyle name="20% - Accent4 2 4 2 6 2 2" xfId="7889"/>
    <cellStyle name="20% - Accent4 2 4 2 6 3" xfId="7890"/>
    <cellStyle name="20% - Accent4 2 4 2 7" xfId="7891"/>
    <cellStyle name="20% - Accent4 2 4 2 7 2" xfId="7892"/>
    <cellStyle name="20% - Accent4 2 4 2 8" xfId="7893"/>
    <cellStyle name="20% - Accent4 2 4 3" xfId="7894"/>
    <cellStyle name="20% - Accent4 2 4 3 2" xfId="7895"/>
    <cellStyle name="20% - Accent4 2 4 3 2 2" xfId="7896"/>
    <cellStyle name="20% - Accent4 2 4 3 2 2 2" xfId="7897"/>
    <cellStyle name="20% - Accent4 2 4 3 2 2 2 2" xfId="7898"/>
    <cellStyle name="20% - Accent4 2 4 3 2 2 2 2 2" xfId="7899"/>
    <cellStyle name="20% - Accent4 2 4 3 2 2 2 2 2 2" xfId="7900"/>
    <cellStyle name="20% - Accent4 2 4 3 2 2 2 2 3" xfId="7901"/>
    <cellStyle name="20% - Accent4 2 4 3 2 2 2 3" xfId="7902"/>
    <cellStyle name="20% - Accent4 2 4 3 2 2 2 3 2" xfId="7903"/>
    <cellStyle name="20% - Accent4 2 4 3 2 2 2 4" xfId="7904"/>
    <cellStyle name="20% - Accent4 2 4 3 2 2 3" xfId="7905"/>
    <cellStyle name="20% - Accent4 2 4 3 2 2 3 2" xfId="7906"/>
    <cellStyle name="20% - Accent4 2 4 3 2 2 3 2 2" xfId="7907"/>
    <cellStyle name="20% - Accent4 2 4 3 2 2 3 3" xfId="7908"/>
    <cellStyle name="20% - Accent4 2 4 3 2 2 4" xfId="7909"/>
    <cellStyle name="20% - Accent4 2 4 3 2 2 4 2" xfId="7910"/>
    <cellStyle name="20% - Accent4 2 4 3 2 2 5" xfId="7911"/>
    <cellStyle name="20% - Accent4 2 4 3 2 3" xfId="7912"/>
    <cellStyle name="20% - Accent4 2 4 3 2 3 2" xfId="7913"/>
    <cellStyle name="20% - Accent4 2 4 3 2 3 2 2" xfId="7914"/>
    <cellStyle name="20% - Accent4 2 4 3 2 3 2 2 2" xfId="7915"/>
    <cellStyle name="20% - Accent4 2 4 3 2 3 2 3" xfId="7916"/>
    <cellStyle name="20% - Accent4 2 4 3 2 3 3" xfId="7917"/>
    <cellStyle name="20% - Accent4 2 4 3 2 3 3 2" xfId="7918"/>
    <cellStyle name="20% - Accent4 2 4 3 2 3 4" xfId="7919"/>
    <cellStyle name="20% - Accent4 2 4 3 2 4" xfId="7920"/>
    <cellStyle name="20% - Accent4 2 4 3 2 4 2" xfId="7921"/>
    <cellStyle name="20% - Accent4 2 4 3 2 4 2 2" xfId="7922"/>
    <cellStyle name="20% - Accent4 2 4 3 2 4 3" xfId="7923"/>
    <cellStyle name="20% - Accent4 2 4 3 2 5" xfId="7924"/>
    <cellStyle name="20% - Accent4 2 4 3 2 5 2" xfId="7925"/>
    <cellStyle name="20% - Accent4 2 4 3 2 6" xfId="7926"/>
    <cellStyle name="20% - Accent4 2 4 3 3" xfId="7927"/>
    <cellStyle name="20% - Accent4 2 4 3 3 2" xfId="7928"/>
    <cellStyle name="20% - Accent4 2 4 3 3 2 2" xfId="7929"/>
    <cellStyle name="20% - Accent4 2 4 3 3 2 2 2" xfId="7930"/>
    <cellStyle name="20% - Accent4 2 4 3 3 2 2 2 2" xfId="7931"/>
    <cellStyle name="20% - Accent4 2 4 3 3 2 2 3" xfId="7932"/>
    <cellStyle name="20% - Accent4 2 4 3 3 2 3" xfId="7933"/>
    <cellStyle name="20% - Accent4 2 4 3 3 2 3 2" xfId="7934"/>
    <cellStyle name="20% - Accent4 2 4 3 3 2 4" xfId="7935"/>
    <cellStyle name="20% - Accent4 2 4 3 3 3" xfId="7936"/>
    <cellStyle name="20% - Accent4 2 4 3 3 3 2" xfId="7937"/>
    <cellStyle name="20% - Accent4 2 4 3 3 3 2 2" xfId="7938"/>
    <cellStyle name="20% - Accent4 2 4 3 3 3 3" xfId="7939"/>
    <cellStyle name="20% - Accent4 2 4 3 3 4" xfId="7940"/>
    <cellStyle name="20% - Accent4 2 4 3 3 4 2" xfId="7941"/>
    <cellStyle name="20% - Accent4 2 4 3 3 5" xfId="7942"/>
    <cellStyle name="20% - Accent4 2 4 3 4" xfId="7943"/>
    <cellStyle name="20% - Accent4 2 4 3 4 2" xfId="7944"/>
    <cellStyle name="20% - Accent4 2 4 3 4 2 2" xfId="7945"/>
    <cellStyle name="20% - Accent4 2 4 3 4 2 2 2" xfId="7946"/>
    <cellStyle name="20% - Accent4 2 4 3 4 2 3" xfId="7947"/>
    <cellStyle name="20% - Accent4 2 4 3 4 3" xfId="7948"/>
    <cellStyle name="20% - Accent4 2 4 3 4 3 2" xfId="7949"/>
    <cellStyle name="20% - Accent4 2 4 3 4 4" xfId="7950"/>
    <cellStyle name="20% - Accent4 2 4 3 5" xfId="7951"/>
    <cellStyle name="20% - Accent4 2 4 3 5 2" xfId="7952"/>
    <cellStyle name="20% - Accent4 2 4 3 5 2 2" xfId="7953"/>
    <cellStyle name="20% - Accent4 2 4 3 5 3" xfId="7954"/>
    <cellStyle name="20% - Accent4 2 4 3 6" xfId="7955"/>
    <cellStyle name="20% - Accent4 2 4 3 6 2" xfId="7956"/>
    <cellStyle name="20% - Accent4 2 4 3 7" xfId="7957"/>
    <cellStyle name="20% - Accent4 2 4 4" xfId="7958"/>
    <cellStyle name="20% - Accent4 2 4 4 2" xfId="7959"/>
    <cellStyle name="20% - Accent4 2 4 4 2 2" xfId="7960"/>
    <cellStyle name="20% - Accent4 2 4 4 2 2 2" xfId="7961"/>
    <cellStyle name="20% - Accent4 2 4 4 2 2 2 2" xfId="7962"/>
    <cellStyle name="20% - Accent4 2 4 4 2 2 2 2 2" xfId="7963"/>
    <cellStyle name="20% - Accent4 2 4 4 2 2 2 3" xfId="7964"/>
    <cellStyle name="20% - Accent4 2 4 4 2 2 3" xfId="7965"/>
    <cellStyle name="20% - Accent4 2 4 4 2 2 3 2" xfId="7966"/>
    <cellStyle name="20% - Accent4 2 4 4 2 2 4" xfId="7967"/>
    <cellStyle name="20% - Accent4 2 4 4 2 3" xfId="7968"/>
    <cellStyle name="20% - Accent4 2 4 4 2 3 2" xfId="7969"/>
    <cellStyle name="20% - Accent4 2 4 4 2 3 2 2" xfId="7970"/>
    <cellStyle name="20% - Accent4 2 4 4 2 3 3" xfId="7971"/>
    <cellStyle name="20% - Accent4 2 4 4 2 4" xfId="7972"/>
    <cellStyle name="20% - Accent4 2 4 4 2 4 2" xfId="7973"/>
    <cellStyle name="20% - Accent4 2 4 4 2 5" xfId="7974"/>
    <cellStyle name="20% - Accent4 2 4 4 3" xfId="7975"/>
    <cellStyle name="20% - Accent4 2 4 4 3 2" xfId="7976"/>
    <cellStyle name="20% - Accent4 2 4 4 3 2 2" xfId="7977"/>
    <cellStyle name="20% - Accent4 2 4 4 3 2 2 2" xfId="7978"/>
    <cellStyle name="20% - Accent4 2 4 4 3 2 3" xfId="7979"/>
    <cellStyle name="20% - Accent4 2 4 4 3 3" xfId="7980"/>
    <cellStyle name="20% - Accent4 2 4 4 3 3 2" xfId="7981"/>
    <cellStyle name="20% - Accent4 2 4 4 3 4" xfId="7982"/>
    <cellStyle name="20% - Accent4 2 4 4 4" xfId="7983"/>
    <cellStyle name="20% - Accent4 2 4 4 4 2" xfId="7984"/>
    <cellStyle name="20% - Accent4 2 4 4 4 2 2" xfId="7985"/>
    <cellStyle name="20% - Accent4 2 4 4 4 3" xfId="7986"/>
    <cellStyle name="20% - Accent4 2 4 4 5" xfId="7987"/>
    <cellStyle name="20% - Accent4 2 4 4 5 2" xfId="7988"/>
    <cellStyle name="20% - Accent4 2 4 4 6" xfId="7989"/>
    <cellStyle name="20% - Accent4 2 4 5" xfId="7990"/>
    <cellStyle name="20% - Accent4 2 4 5 2" xfId="7991"/>
    <cellStyle name="20% - Accent4 2 4 5 2 2" xfId="7992"/>
    <cellStyle name="20% - Accent4 2 4 5 2 2 2" xfId="7993"/>
    <cellStyle name="20% - Accent4 2 4 5 2 2 2 2" xfId="7994"/>
    <cellStyle name="20% - Accent4 2 4 5 2 2 3" xfId="7995"/>
    <cellStyle name="20% - Accent4 2 4 5 2 3" xfId="7996"/>
    <cellStyle name="20% - Accent4 2 4 5 2 3 2" xfId="7997"/>
    <cellStyle name="20% - Accent4 2 4 5 2 4" xfId="7998"/>
    <cellStyle name="20% - Accent4 2 4 5 3" xfId="7999"/>
    <cellStyle name="20% - Accent4 2 4 5 3 2" xfId="8000"/>
    <cellStyle name="20% - Accent4 2 4 5 3 2 2" xfId="8001"/>
    <cellStyle name="20% - Accent4 2 4 5 3 3" xfId="8002"/>
    <cellStyle name="20% - Accent4 2 4 5 4" xfId="8003"/>
    <cellStyle name="20% - Accent4 2 4 5 4 2" xfId="8004"/>
    <cellStyle name="20% - Accent4 2 4 5 5" xfId="8005"/>
    <cellStyle name="20% - Accent4 2 4 6" xfId="8006"/>
    <cellStyle name="20% - Accent4 2 4 6 2" xfId="8007"/>
    <cellStyle name="20% - Accent4 2 4 6 2 2" xfId="8008"/>
    <cellStyle name="20% - Accent4 2 4 6 2 2 2" xfId="8009"/>
    <cellStyle name="20% - Accent4 2 4 6 2 3" xfId="8010"/>
    <cellStyle name="20% - Accent4 2 4 6 3" xfId="8011"/>
    <cellStyle name="20% - Accent4 2 4 6 3 2" xfId="8012"/>
    <cellStyle name="20% - Accent4 2 4 6 4" xfId="8013"/>
    <cellStyle name="20% - Accent4 2 4 7" xfId="8014"/>
    <cellStyle name="20% - Accent4 2 4 7 2" xfId="8015"/>
    <cellStyle name="20% - Accent4 2 4 7 2 2" xfId="8016"/>
    <cellStyle name="20% - Accent4 2 4 7 3" xfId="8017"/>
    <cellStyle name="20% - Accent4 2 4 8" xfId="8018"/>
    <cellStyle name="20% - Accent4 2 4 8 2" xfId="8019"/>
    <cellStyle name="20% - Accent4 2 4 9" xfId="8020"/>
    <cellStyle name="20% - Accent4 2 5" xfId="8021"/>
    <cellStyle name="20% - Accent4 2 5 2" xfId="8022"/>
    <cellStyle name="20% - Accent4 2 5 2 2" xfId="8023"/>
    <cellStyle name="20% - Accent4 2 5 2 2 2" xfId="8024"/>
    <cellStyle name="20% - Accent4 2 5 2 2 2 2" xfId="8025"/>
    <cellStyle name="20% - Accent4 2 5 2 2 2 2 2" xfId="8026"/>
    <cellStyle name="20% - Accent4 2 5 2 2 2 2 2 2" xfId="8027"/>
    <cellStyle name="20% - Accent4 2 5 2 2 2 2 2 2 2" xfId="8028"/>
    <cellStyle name="20% - Accent4 2 5 2 2 2 2 2 3" xfId="8029"/>
    <cellStyle name="20% - Accent4 2 5 2 2 2 2 3" xfId="8030"/>
    <cellStyle name="20% - Accent4 2 5 2 2 2 2 3 2" xfId="8031"/>
    <cellStyle name="20% - Accent4 2 5 2 2 2 2 4" xfId="8032"/>
    <cellStyle name="20% - Accent4 2 5 2 2 2 3" xfId="8033"/>
    <cellStyle name="20% - Accent4 2 5 2 2 2 3 2" xfId="8034"/>
    <cellStyle name="20% - Accent4 2 5 2 2 2 3 2 2" xfId="8035"/>
    <cellStyle name="20% - Accent4 2 5 2 2 2 3 3" xfId="8036"/>
    <cellStyle name="20% - Accent4 2 5 2 2 2 4" xfId="8037"/>
    <cellStyle name="20% - Accent4 2 5 2 2 2 4 2" xfId="8038"/>
    <cellStyle name="20% - Accent4 2 5 2 2 2 5" xfId="8039"/>
    <cellStyle name="20% - Accent4 2 5 2 2 3" xfId="8040"/>
    <cellStyle name="20% - Accent4 2 5 2 2 3 2" xfId="8041"/>
    <cellStyle name="20% - Accent4 2 5 2 2 3 2 2" xfId="8042"/>
    <cellStyle name="20% - Accent4 2 5 2 2 3 2 2 2" xfId="8043"/>
    <cellStyle name="20% - Accent4 2 5 2 2 3 2 3" xfId="8044"/>
    <cellStyle name="20% - Accent4 2 5 2 2 3 3" xfId="8045"/>
    <cellStyle name="20% - Accent4 2 5 2 2 3 3 2" xfId="8046"/>
    <cellStyle name="20% - Accent4 2 5 2 2 3 4" xfId="8047"/>
    <cellStyle name="20% - Accent4 2 5 2 2 4" xfId="8048"/>
    <cellStyle name="20% - Accent4 2 5 2 2 4 2" xfId="8049"/>
    <cellStyle name="20% - Accent4 2 5 2 2 4 2 2" xfId="8050"/>
    <cellStyle name="20% - Accent4 2 5 2 2 4 3" xfId="8051"/>
    <cellStyle name="20% - Accent4 2 5 2 2 5" xfId="8052"/>
    <cellStyle name="20% - Accent4 2 5 2 2 5 2" xfId="8053"/>
    <cellStyle name="20% - Accent4 2 5 2 2 6" xfId="8054"/>
    <cellStyle name="20% - Accent4 2 5 2 3" xfId="8055"/>
    <cellStyle name="20% - Accent4 2 5 2 3 2" xfId="8056"/>
    <cellStyle name="20% - Accent4 2 5 2 3 2 2" xfId="8057"/>
    <cellStyle name="20% - Accent4 2 5 2 3 2 2 2" xfId="8058"/>
    <cellStyle name="20% - Accent4 2 5 2 3 2 2 2 2" xfId="8059"/>
    <cellStyle name="20% - Accent4 2 5 2 3 2 2 3" xfId="8060"/>
    <cellStyle name="20% - Accent4 2 5 2 3 2 3" xfId="8061"/>
    <cellStyle name="20% - Accent4 2 5 2 3 2 3 2" xfId="8062"/>
    <cellStyle name="20% - Accent4 2 5 2 3 2 4" xfId="8063"/>
    <cellStyle name="20% - Accent4 2 5 2 3 3" xfId="8064"/>
    <cellStyle name="20% - Accent4 2 5 2 3 3 2" xfId="8065"/>
    <cellStyle name="20% - Accent4 2 5 2 3 3 2 2" xfId="8066"/>
    <cellStyle name="20% - Accent4 2 5 2 3 3 3" xfId="8067"/>
    <cellStyle name="20% - Accent4 2 5 2 3 4" xfId="8068"/>
    <cellStyle name="20% - Accent4 2 5 2 3 4 2" xfId="8069"/>
    <cellStyle name="20% - Accent4 2 5 2 3 5" xfId="8070"/>
    <cellStyle name="20% - Accent4 2 5 2 4" xfId="8071"/>
    <cellStyle name="20% - Accent4 2 5 2 4 2" xfId="8072"/>
    <cellStyle name="20% - Accent4 2 5 2 4 2 2" xfId="8073"/>
    <cellStyle name="20% - Accent4 2 5 2 4 2 2 2" xfId="8074"/>
    <cellStyle name="20% - Accent4 2 5 2 4 2 3" xfId="8075"/>
    <cellStyle name="20% - Accent4 2 5 2 4 3" xfId="8076"/>
    <cellStyle name="20% - Accent4 2 5 2 4 3 2" xfId="8077"/>
    <cellStyle name="20% - Accent4 2 5 2 4 4" xfId="8078"/>
    <cellStyle name="20% - Accent4 2 5 2 5" xfId="8079"/>
    <cellStyle name="20% - Accent4 2 5 2 5 2" xfId="8080"/>
    <cellStyle name="20% - Accent4 2 5 2 5 2 2" xfId="8081"/>
    <cellStyle name="20% - Accent4 2 5 2 5 3" xfId="8082"/>
    <cellStyle name="20% - Accent4 2 5 2 6" xfId="8083"/>
    <cellStyle name="20% - Accent4 2 5 2 6 2" xfId="8084"/>
    <cellStyle name="20% - Accent4 2 5 2 7" xfId="8085"/>
    <cellStyle name="20% - Accent4 2 5 3" xfId="8086"/>
    <cellStyle name="20% - Accent4 2 5 3 2" xfId="8087"/>
    <cellStyle name="20% - Accent4 2 5 3 2 2" xfId="8088"/>
    <cellStyle name="20% - Accent4 2 5 3 2 2 2" xfId="8089"/>
    <cellStyle name="20% - Accent4 2 5 3 2 2 2 2" xfId="8090"/>
    <cellStyle name="20% - Accent4 2 5 3 2 2 2 2 2" xfId="8091"/>
    <cellStyle name="20% - Accent4 2 5 3 2 2 2 3" xfId="8092"/>
    <cellStyle name="20% - Accent4 2 5 3 2 2 3" xfId="8093"/>
    <cellStyle name="20% - Accent4 2 5 3 2 2 3 2" xfId="8094"/>
    <cellStyle name="20% - Accent4 2 5 3 2 2 4" xfId="8095"/>
    <cellStyle name="20% - Accent4 2 5 3 2 3" xfId="8096"/>
    <cellStyle name="20% - Accent4 2 5 3 2 3 2" xfId="8097"/>
    <cellStyle name="20% - Accent4 2 5 3 2 3 2 2" xfId="8098"/>
    <cellStyle name="20% - Accent4 2 5 3 2 3 3" xfId="8099"/>
    <cellStyle name="20% - Accent4 2 5 3 2 4" xfId="8100"/>
    <cellStyle name="20% - Accent4 2 5 3 2 4 2" xfId="8101"/>
    <cellStyle name="20% - Accent4 2 5 3 2 5" xfId="8102"/>
    <cellStyle name="20% - Accent4 2 5 3 3" xfId="8103"/>
    <cellStyle name="20% - Accent4 2 5 3 3 2" xfId="8104"/>
    <cellStyle name="20% - Accent4 2 5 3 3 2 2" xfId="8105"/>
    <cellStyle name="20% - Accent4 2 5 3 3 2 2 2" xfId="8106"/>
    <cellStyle name="20% - Accent4 2 5 3 3 2 3" xfId="8107"/>
    <cellStyle name="20% - Accent4 2 5 3 3 3" xfId="8108"/>
    <cellStyle name="20% - Accent4 2 5 3 3 3 2" xfId="8109"/>
    <cellStyle name="20% - Accent4 2 5 3 3 4" xfId="8110"/>
    <cellStyle name="20% - Accent4 2 5 3 4" xfId="8111"/>
    <cellStyle name="20% - Accent4 2 5 3 4 2" xfId="8112"/>
    <cellStyle name="20% - Accent4 2 5 3 4 2 2" xfId="8113"/>
    <cellStyle name="20% - Accent4 2 5 3 4 3" xfId="8114"/>
    <cellStyle name="20% - Accent4 2 5 3 5" xfId="8115"/>
    <cellStyle name="20% - Accent4 2 5 3 5 2" xfId="8116"/>
    <cellStyle name="20% - Accent4 2 5 3 6" xfId="8117"/>
    <cellStyle name="20% - Accent4 2 5 4" xfId="8118"/>
    <cellStyle name="20% - Accent4 2 5 4 2" xfId="8119"/>
    <cellStyle name="20% - Accent4 2 5 4 2 2" xfId="8120"/>
    <cellStyle name="20% - Accent4 2 5 4 2 2 2" xfId="8121"/>
    <cellStyle name="20% - Accent4 2 5 4 2 2 2 2" xfId="8122"/>
    <cellStyle name="20% - Accent4 2 5 4 2 2 3" xfId="8123"/>
    <cellStyle name="20% - Accent4 2 5 4 2 3" xfId="8124"/>
    <cellStyle name="20% - Accent4 2 5 4 2 3 2" xfId="8125"/>
    <cellStyle name="20% - Accent4 2 5 4 2 4" xfId="8126"/>
    <cellStyle name="20% - Accent4 2 5 4 3" xfId="8127"/>
    <cellStyle name="20% - Accent4 2 5 4 3 2" xfId="8128"/>
    <cellStyle name="20% - Accent4 2 5 4 3 2 2" xfId="8129"/>
    <cellStyle name="20% - Accent4 2 5 4 3 3" xfId="8130"/>
    <cellStyle name="20% - Accent4 2 5 4 4" xfId="8131"/>
    <cellStyle name="20% - Accent4 2 5 4 4 2" xfId="8132"/>
    <cellStyle name="20% - Accent4 2 5 4 5" xfId="8133"/>
    <cellStyle name="20% - Accent4 2 5 5" xfId="8134"/>
    <cellStyle name="20% - Accent4 2 5 5 2" xfId="8135"/>
    <cellStyle name="20% - Accent4 2 5 5 2 2" xfId="8136"/>
    <cellStyle name="20% - Accent4 2 5 5 2 2 2" xfId="8137"/>
    <cellStyle name="20% - Accent4 2 5 5 2 3" xfId="8138"/>
    <cellStyle name="20% - Accent4 2 5 5 3" xfId="8139"/>
    <cellStyle name="20% - Accent4 2 5 5 3 2" xfId="8140"/>
    <cellStyle name="20% - Accent4 2 5 5 4" xfId="8141"/>
    <cellStyle name="20% - Accent4 2 5 6" xfId="8142"/>
    <cellStyle name="20% - Accent4 2 5 6 2" xfId="8143"/>
    <cellStyle name="20% - Accent4 2 5 6 2 2" xfId="8144"/>
    <cellStyle name="20% - Accent4 2 5 6 3" xfId="8145"/>
    <cellStyle name="20% - Accent4 2 5 7" xfId="8146"/>
    <cellStyle name="20% - Accent4 2 5 7 2" xfId="8147"/>
    <cellStyle name="20% - Accent4 2 5 8" xfId="8148"/>
    <cellStyle name="20% - Accent4 2 6" xfId="8149"/>
    <cellStyle name="20% - Accent4 2 6 2" xfId="8150"/>
    <cellStyle name="20% - Accent4 2 6 2 2" xfId="8151"/>
    <cellStyle name="20% - Accent4 2 6 2 2 2" xfId="8152"/>
    <cellStyle name="20% - Accent4 2 6 2 2 2 2" xfId="8153"/>
    <cellStyle name="20% - Accent4 2 6 2 2 2 2 2" xfId="8154"/>
    <cellStyle name="20% - Accent4 2 6 2 2 2 2 2 2" xfId="8155"/>
    <cellStyle name="20% - Accent4 2 6 2 2 2 2 3" xfId="8156"/>
    <cellStyle name="20% - Accent4 2 6 2 2 2 3" xfId="8157"/>
    <cellStyle name="20% - Accent4 2 6 2 2 2 3 2" xfId="8158"/>
    <cellStyle name="20% - Accent4 2 6 2 2 2 4" xfId="8159"/>
    <cellStyle name="20% - Accent4 2 6 2 2 3" xfId="8160"/>
    <cellStyle name="20% - Accent4 2 6 2 2 3 2" xfId="8161"/>
    <cellStyle name="20% - Accent4 2 6 2 2 3 2 2" xfId="8162"/>
    <cellStyle name="20% - Accent4 2 6 2 2 3 3" xfId="8163"/>
    <cellStyle name="20% - Accent4 2 6 2 2 4" xfId="8164"/>
    <cellStyle name="20% - Accent4 2 6 2 2 4 2" xfId="8165"/>
    <cellStyle name="20% - Accent4 2 6 2 2 5" xfId="8166"/>
    <cellStyle name="20% - Accent4 2 6 2 3" xfId="8167"/>
    <cellStyle name="20% - Accent4 2 6 2 3 2" xfId="8168"/>
    <cellStyle name="20% - Accent4 2 6 2 3 2 2" xfId="8169"/>
    <cellStyle name="20% - Accent4 2 6 2 3 2 2 2" xfId="8170"/>
    <cellStyle name="20% - Accent4 2 6 2 3 2 3" xfId="8171"/>
    <cellStyle name="20% - Accent4 2 6 2 3 3" xfId="8172"/>
    <cellStyle name="20% - Accent4 2 6 2 3 3 2" xfId="8173"/>
    <cellStyle name="20% - Accent4 2 6 2 3 4" xfId="8174"/>
    <cellStyle name="20% - Accent4 2 6 2 4" xfId="8175"/>
    <cellStyle name="20% - Accent4 2 6 2 4 2" xfId="8176"/>
    <cellStyle name="20% - Accent4 2 6 2 4 2 2" xfId="8177"/>
    <cellStyle name="20% - Accent4 2 6 2 4 3" xfId="8178"/>
    <cellStyle name="20% - Accent4 2 6 2 5" xfId="8179"/>
    <cellStyle name="20% - Accent4 2 6 2 5 2" xfId="8180"/>
    <cellStyle name="20% - Accent4 2 6 2 6" xfId="8181"/>
    <cellStyle name="20% - Accent4 2 6 3" xfId="8182"/>
    <cellStyle name="20% - Accent4 2 6 3 2" xfId="8183"/>
    <cellStyle name="20% - Accent4 2 6 3 2 2" xfId="8184"/>
    <cellStyle name="20% - Accent4 2 6 3 2 2 2" xfId="8185"/>
    <cellStyle name="20% - Accent4 2 6 3 2 2 2 2" xfId="8186"/>
    <cellStyle name="20% - Accent4 2 6 3 2 2 3" xfId="8187"/>
    <cellStyle name="20% - Accent4 2 6 3 2 3" xfId="8188"/>
    <cellStyle name="20% - Accent4 2 6 3 2 3 2" xfId="8189"/>
    <cellStyle name="20% - Accent4 2 6 3 2 4" xfId="8190"/>
    <cellStyle name="20% - Accent4 2 6 3 3" xfId="8191"/>
    <cellStyle name="20% - Accent4 2 6 3 3 2" xfId="8192"/>
    <cellStyle name="20% - Accent4 2 6 3 3 2 2" xfId="8193"/>
    <cellStyle name="20% - Accent4 2 6 3 3 3" xfId="8194"/>
    <cellStyle name="20% - Accent4 2 6 3 4" xfId="8195"/>
    <cellStyle name="20% - Accent4 2 6 3 4 2" xfId="8196"/>
    <cellStyle name="20% - Accent4 2 6 3 5" xfId="8197"/>
    <cellStyle name="20% - Accent4 2 6 4" xfId="8198"/>
    <cellStyle name="20% - Accent4 2 6 4 2" xfId="8199"/>
    <cellStyle name="20% - Accent4 2 6 4 2 2" xfId="8200"/>
    <cellStyle name="20% - Accent4 2 6 4 2 2 2" xfId="8201"/>
    <cellStyle name="20% - Accent4 2 6 4 2 3" xfId="8202"/>
    <cellStyle name="20% - Accent4 2 6 4 3" xfId="8203"/>
    <cellStyle name="20% - Accent4 2 6 4 3 2" xfId="8204"/>
    <cellStyle name="20% - Accent4 2 6 4 4" xfId="8205"/>
    <cellStyle name="20% - Accent4 2 6 5" xfId="8206"/>
    <cellStyle name="20% - Accent4 2 6 5 2" xfId="8207"/>
    <cellStyle name="20% - Accent4 2 6 5 2 2" xfId="8208"/>
    <cellStyle name="20% - Accent4 2 6 5 3" xfId="8209"/>
    <cellStyle name="20% - Accent4 2 6 6" xfId="8210"/>
    <cellStyle name="20% - Accent4 2 6 6 2" xfId="8211"/>
    <cellStyle name="20% - Accent4 2 6 7" xfId="8212"/>
    <cellStyle name="20% - Accent4 2 7" xfId="8213"/>
    <cellStyle name="20% - Accent4 2 7 2" xfId="8214"/>
    <cellStyle name="20% - Accent4 2 7 2 2" xfId="8215"/>
    <cellStyle name="20% - Accent4 2 7 2 2 2" xfId="8216"/>
    <cellStyle name="20% - Accent4 2 7 2 2 2 2" xfId="8217"/>
    <cellStyle name="20% - Accent4 2 7 2 2 2 2 2" xfId="8218"/>
    <cellStyle name="20% - Accent4 2 7 2 2 2 3" xfId="8219"/>
    <cellStyle name="20% - Accent4 2 7 2 2 3" xfId="8220"/>
    <cellStyle name="20% - Accent4 2 7 2 2 3 2" xfId="8221"/>
    <cellStyle name="20% - Accent4 2 7 2 2 4" xfId="8222"/>
    <cellStyle name="20% - Accent4 2 7 2 3" xfId="8223"/>
    <cellStyle name="20% - Accent4 2 7 2 3 2" xfId="8224"/>
    <cellStyle name="20% - Accent4 2 7 2 3 2 2" xfId="8225"/>
    <cellStyle name="20% - Accent4 2 7 2 3 3" xfId="8226"/>
    <cellStyle name="20% - Accent4 2 7 2 4" xfId="8227"/>
    <cellStyle name="20% - Accent4 2 7 2 4 2" xfId="8228"/>
    <cellStyle name="20% - Accent4 2 7 2 5" xfId="8229"/>
    <cellStyle name="20% - Accent4 2 7 3" xfId="8230"/>
    <cellStyle name="20% - Accent4 2 7 3 2" xfId="8231"/>
    <cellStyle name="20% - Accent4 2 7 3 2 2" xfId="8232"/>
    <cellStyle name="20% - Accent4 2 7 3 2 2 2" xfId="8233"/>
    <cellStyle name="20% - Accent4 2 7 3 2 3" xfId="8234"/>
    <cellStyle name="20% - Accent4 2 7 3 3" xfId="8235"/>
    <cellStyle name="20% - Accent4 2 7 3 3 2" xfId="8236"/>
    <cellStyle name="20% - Accent4 2 7 3 4" xfId="8237"/>
    <cellStyle name="20% - Accent4 2 7 4" xfId="8238"/>
    <cellStyle name="20% - Accent4 2 7 4 2" xfId="8239"/>
    <cellStyle name="20% - Accent4 2 7 4 2 2" xfId="8240"/>
    <cellStyle name="20% - Accent4 2 7 4 3" xfId="8241"/>
    <cellStyle name="20% - Accent4 2 7 5" xfId="8242"/>
    <cellStyle name="20% - Accent4 2 7 5 2" xfId="8243"/>
    <cellStyle name="20% - Accent4 2 7 6" xfId="8244"/>
    <cellStyle name="20% - Accent4 2 8" xfId="8245"/>
    <cellStyle name="20% - Accent4 2 8 2" xfId="8246"/>
    <cellStyle name="20% - Accent4 2 8 2 2" xfId="8247"/>
    <cellStyle name="20% - Accent4 2 8 2 2 2" xfId="8248"/>
    <cellStyle name="20% - Accent4 2 8 2 2 2 2" xfId="8249"/>
    <cellStyle name="20% - Accent4 2 8 2 2 3" xfId="8250"/>
    <cellStyle name="20% - Accent4 2 8 2 3" xfId="8251"/>
    <cellStyle name="20% - Accent4 2 8 2 3 2" xfId="8252"/>
    <cellStyle name="20% - Accent4 2 8 2 4" xfId="8253"/>
    <cellStyle name="20% - Accent4 2 8 3" xfId="8254"/>
    <cellStyle name="20% - Accent4 2 8 3 2" xfId="8255"/>
    <cellStyle name="20% - Accent4 2 8 3 2 2" xfId="8256"/>
    <cellStyle name="20% - Accent4 2 8 3 3" xfId="8257"/>
    <cellStyle name="20% - Accent4 2 8 4" xfId="8258"/>
    <cellStyle name="20% - Accent4 2 8 4 2" xfId="8259"/>
    <cellStyle name="20% - Accent4 2 8 5" xfId="8260"/>
    <cellStyle name="20% - Accent4 2 9" xfId="8261"/>
    <cellStyle name="20% - Accent4 2 9 2" xfId="8262"/>
    <cellStyle name="20% - Accent4 2 9 2 2" xfId="8263"/>
    <cellStyle name="20% - Accent4 2 9 2 2 2" xfId="8264"/>
    <cellStyle name="20% - Accent4 2 9 2 3" xfId="8265"/>
    <cellStyle name="20% - Accent4 2 9 3" xfId="8266"/>
    <cellStyle name="20% - Accent4 2 9 3 2" xfId="8267"/>
    <cellStyle name="20% - Accent4 2 9 4" xfId="8268"/>
    <cellStyle name="20% - Accent5 2" xfId="8269"/>
    <cellStyle name="20% - Accent5 2 10" xfId="8270"/>
    <cellStyle name="20% - Accent5 2 10 2" xfId="8271"/>
    <cellStyle name="20% - Accent5 2 10 2 2" xfId="8272"/>
    <cellStyle name="20% - Accent5 2 10 3" xfId="8273"/>
    <cellStyle name="20% - Accent5 2 11" xfId="8274"/>
    <cellStyle name="20% - Accent5 2 11 2" xfId="8275"/>
    <cellStyle name="20% - Accent5 2 12" xfId="8276"/>
    <cellStyle name="20% - Accent5 2 2" xfId="8277"/>
    <cellStyle name="20% - Accent5 2 2 10" xfId="8278"/>
    <cellStyle name="20% - Accent5 2 2 10 2" xfId="8279"/>
    <cellStyle name="20% - Accent5 2 2 11" xfId="8280"/>
    <cellStyle name="20% - Accent5 2 2 2" xfId="8281"/>
    <cellStyle name="20% - Accent5 2 2 2 10" xfId="8282"/>
    <cellStyle name="20% - Accent5 2 2 2 2" xfId="8283"/>
    <cellStyle name="20% - Accent5 2 2 2 2 2" xfId="8284"/>
    <cellStyle name="20% - Accent5 2 2 2 2 2 2" xfId="8285"/>
    <cellStyle name="20% - Accent5 2 2 2 2 2 2 2" xfId="8286"/>
    <cellStyle name="20% - Accent5 2 2 2 2 2 2 2 2" xfId="8287"/>
    <cellStyle name="20% - Accent5 2 2 2 2 2 2 2 2 2" xfId="8288"/>
    <cellStyle name="20% - Accent5 2 2 2 2 2 2 2 2 2 2" xfId="8289"/>
    <cellStyle name="20% - Accent5 2 2 2 2 2 2 2 2 2 2 2" xfId="8290"/>
    <cellStyle name="20% - Accent5 2 2 2 2 2 2 2 2 2 2 2 2" xfId="8291"/>
    <cellStyle name="20% - Accent5 2 2 2 2 2 2 2 2 2 2 3" xfId="8292"/>
    <cellStyle name="20% - Accent5 2 2 2 2 2 2 2 2 2 3" xfId="8293"/>
    <cellStyle name="20% - Accent5 2 2 2 2 2 2 2 2 2 3 2" xfId="8294"/>
    <cellStyle name="20% - Accent5 2 2 2 2 2 2 2 2 2 4" xfId="8295"/>
    <cellStyle name="20% - Accent5 2 2 2 2 2 2 2 2 3" xfId="8296"/>
    <cellStyle name="20% - Accent5 2 2 2 2 2 2 2 2 3 2" xfId="8297"/>
    <cellStyle name="20% - Accent5 2 2 2 2 2 2 2 2 3 2 2" xfId="8298"/>
    <cellStyle name="20% - Accent5 2 2 2 2 2 2 2 2 3 3" xfId="8299"/>
    <cellStyle name="20% - Accent5 2 2 2 2 2 2 2 2 4" xfId="8300"/>
    <cellStyle name="20% - Accent5 2 2 2 2 2 2 2 2 4 2" xfId="8301"/>
    <cellStyle name="20% - Accent5 2 2 2 2 2 2 2 2 5" xfId="8302"/>
    <cellStyle name="20% - Accent5 2 2 2 2 2 2 2 3" xfId="8303"/>
    <cellStyle name="20% - Accent5 2 2 2 2 2 2 2 3 2" xfId="8304"/>
    <cellStyle name="20% - Accent5 2 2 2 2 2 2 2 3 2 2" xfId="8305"/>
    <cellStyle name="20% - Accent5 2 2 2 2 2 2 2 3 2 2 2" xfId="8306"/>
    <cellStyle name="20% - Accent5 2 2 2 2 2 2 2 3 2 3" xfId="8307"/>
    <cellStyle name="20% - Accent5 2 2 2 2 2 2 2 3 3" xfId="8308"/>
    <cellStyle name="20% - Accent5 2 2 2 2 2 2 2 3 3 2" xfId="8309"/>
    <cellStyle name="20% - Accent5 2 2 2 2 2 2 2 3 4" xfId="8310"/>
    <cellStyle name="20% - Accent5 2 2 2 2 2 2 2 4" xfId="8311"/>
    <cellStyle name="20% - Accent5 2 2 2 2 2 2 2 4 2" xfId="8312"/>
    <cellStyle name="20% - Accent5 2 2 2 2 2 2 2 4 2 2" xfId="8313"/>
    <cellStyle name="20% - Accent5 2 2 2 2 2 2 2 4 3" xfId="8314"/>
    <cellStyle name="20% - Accent5 2 2 2 2 2 2 2 5" xfId="8315"/>
    <cellStyle name="20% - Accent5 2 2 2 2 2 2 2 5 2" xfId="8316"/>
    <cellStyle name="20% - Accent5 2 2 2 2 2 2 2 6" xfId="8317"/>
    <cellStyle name="20% - Accent5 2 2 2 2 2 2 3" xfId="8318"/>
    <cellStyle name="20% - Accent5 2 2 2 2 2 2 3 2" xfId="8319"/>
    <cellStyle name="20% - Accent5 2 2 2 2 2 2 3 2 2" xfId="8320"/>
    <cellStyle name="20% - Accent5 2 2 2 2 2 2 3 2 2 2" xfId="8321"/>
    <cellStyle name="20% - Accent5 2 2 2 2 2 2 3 2 2 2 2" xfId="8322"/>
    <cellStyle name="20% - Accent5 2 2 2 2 2 2 3 2 2 3" xfId="8323"/>
    <cellStyle name="20% - Accent5 2 2 2 2 2 2 3 2 3" xfId="8324"/>
    <cellStyle name="20% - Accent5 2 2 2 2 2 2 3 2 3 2" xfId="8325"/>
    <cellStyle name="20% - Accent5 2 2 2 2 2 2 3 2 4" xfId="8326"/>
    <cellStyle name="20% - Accent5 2 2 2 2 2 2 3 3" xfId="8327"/>
    <cellStyle name="20% - Accent5 2 2 2 2 2 2 3 3 2" xfId="8328"/>
    <cellStyle name="20% - Accent5 2 2 2 2 2 2 3 3 2 2" xfId="8329"/>
    <cellStyle name="20% - Accent5 2 2 2 2 2 2 3 3 3" xfId="8330"/>
    <cellStyle name="20% - Accent5 2 2 2 2 2 2 3 4" xfId="8331"/>
    <cellStyle name="20% - Accent5 2 2 2 2 2 2 3 4 2" xfId="8332"/>
    <cellStyle name="20% - Accent5 2 2 2 2 2 2 3 5" xfId="8333"/>
    <cellStyle name="20% - Accent5 2 2 2 2 2 2 4" xfId="8334"/>
    <cellStyle name="20% - Accent5 2 2 2 2 2 2 4 2" xfId="8335"/>
    <cellStyle name="20% - Accent5 2 2 2 2 2 2 4 2 2" xfId="8336"/>
    <cellStyle name="20% - Accent5 2 2 2 2 2 2 4 2 2 2" xfId="8337"/>
    <cellStyle name="20% - Accent5 2 2 2 2 2 2 4 2 3" xfId="8338"/>
    <cellStyle name="20% - Accent5 2 2 2 2 2 2 4 3" xfId="8339"/>
    <cellStyle name="20% - Accent5 2 2 2 2 2 2 4 3 2" xfId="8340"/>
    <cellStyle name="20% - Accent5 2 2 2 2 2 2 4 4" xfId="8341"/>
    <cellStyle name="20% - Accent5 2 2 2 2 2 2 5" xfId="8342"/>
    <cellStyle name="20% - Accent5 2 2 2 2 2 2 5 2" xfId="8343"/>
    <cellStyle name="20% - Accent5 2 2 2 2 2 2 5 2 2" xfId="8344"/>
    <cellStyle name="20% - Accent5 2 2 2 2 2 2 5 3" xfId="8345"/>
    <cellStyle name="20% - Accent5 2 2 2 2 2 2 6" xfId="8346"/>
    <cellStyle name="20% - Accent5 2 2 2 2 2 2 6 2" xfId="8347"/>
    <cellStyle name="20% - Accent5 2 2 2 2 2 2 7" xfId="8348"/>
    <cellStyle name="20% - Accent5 2 2 2 2 2 3" xfId="8349"/>
    <cellStyle name="20% - Accent5 2 2 2 2 2 3 2" xfId="8350"/>
    <cellStyle name="20% - Accent5 2 2 2 2 2 3 2 2" xfId="8351"/>
    <cellStyle name="20% - Accent5 2 2 2 2 2 3 2 2 2" xfId="8352"/>
    <cellStyle name="20% - Accent5 2 2 2 2 2 3 2 2 2 2" xfId="8353"/>
    <cellStyle name="20% - Accent5 2 2 2 2 2 3 2 2 2 2 2" xfId="8354"/>
    <cellStyle name="20% - Accent5 2 2 2 2 2 3 2 2 2 3" xfId="8355"/>
    <cellStyle name="20% - Accent5 2 2 2 2 2 3 2 2 3" xfId="8356"/>
    <cellStyle name="20% - Accent5 2 2 2 2 2 3 2 2 3 2" xfId="8357"/>
    <cellStyle name="20% - Accent5 2 2 2 2 2 3 2 2 4" xfId="8358"/>
    <cellStyle name="20% - Accent5 2 2 2 2 2 3 2 3" xfId="8359"/>
    <cellStyle name="20% - Accent5 2 2 2 2 2 3 2 3 2" xfId="8360"/>
    <cellStyle name="20% - Accent5 2 2 2 2 2 3 2 3 2 2" xfId="8361"/>
    <cellStyle name="20% - Accent5 2 2 2 2 2 3 2 3 3" xfId="8362"/>
    <cellStyle name="20% - Accent5 2 2 2 2 2 3 2 4" xfId="8363"/>
    <cellStyle name="20% - Accent5 2 2 2 2 2 3 2 4 2" xfId="8364"/>
    <cellStyle name="20% - Accent5 2 2 2 2 2 3 2 5" xfId="8365"/>
    <cellStyle name="20% - Accent5 2 2 2 2 2 3 3" xfId="8366"/>
    <cellStyle name="20% - Accent5 2 2 2 2 2 3 3 2" xfId="8367"/>
    <cellStyle name="20% - Accent5 2 2 2 2 2 3 3 2 2" xfId="8368"/>
    <cellStyle name="20% - Accent5 2 2 2 2 2 3 3 2 2 2" xfId="8369"/>
    <cellStyle name="20% - Accent5 2 2 2 2 2 3 3 2 3" xfId="8370"/>
    <cellStyle name="20% - Accent5 2 2 2 2 2 3 3 3" xfId="8371"/>
    <cellStyle name="20% - Accent5 2 2 2 2 2 3 3 3 2" xfId="8372"/>
    <cellStyle name="20% - Accent5 2 2 2 2 2 3 3 4" xfId="8373"/>
    <cellStyle name="20% - Accent5 2 2 2 2 2 3 4" xfId="8374"/>
    <cellStyle name="20% - Accent5 2 2 2 2 2 3 4 2" xfId="8375"/>
    <cellStyle name="20% - Accent5 2 2 2 2 2 3 4 2 2" xfId="8376"/>
    <cellStyle name="20% - Accent5 2 2 2 2 2 3 4 3" xfId="8377"/>
    <cellStyle name="20% - Accent5 2 2 2 2 2 3 5" xfId="8378"/>
    <cellStyle name="20% - Accent5 2 2 2 2 2 3 5 2" xfId="8379"/>
    <cellStyle name="20% - Accent5 2 2 2 2 2 3 6" xfId="8380"/>
    <cellStyle name="20% - Accent5 2 2 2 2 2 4" xfId="8381"/>
    <cellStyle name="20% - Accent5 2 2 2 2 2 4 2" xfId="8382"/>
    <cellStyle name="20% - Accent5 2 2 2 2 2 4 2 2" xfId="8383"/>
    <cellStyle name="20% - Accent5 2 2 2 2 2 4 2 2 2" xfId="8384"/>
    <cellStyle name="20% - Accent5 2 2 2 2 2 4 2 2 2 2" xfId="8385"/>
    <cellStyle name="20% - Accent5 2 2 2 2 2 4 2 2 3" xfId="8386"/>
    <cellStyle name="20% - Accent5 2 2 2 2 2 4 2 3" xfId="8387"/>
    <cellStyle name="20% - Accent5 2 2 2 2 2 4 2 3 2" xfId="8388"/>
    <cellStyle name="20% - Accent5 2 2 2 2 2 4 2 4" xfId="8389"/>
    <cellStyle name="20% - Accent5 2 2 2 2 2 4 3" xfId="8390"/>
    <cellStyle name="20% - Accent5 2 2 2 2 2 4 3 2" xfId="8391"/>
    <cellStyle name="20% - Accent5 2 2 2 2 2 4 3 2 2" xfId="8392"/>
    <cellStyle name="20% - Accent5 2 2 2 2 2 4 3 3" xfId="8393"/>
    <cellStyle name="20% - Accent5 2 2 2 2 2 4 4" xfId="8394"/>
    <cellStyle name="20% - Accent5 2 2 2 2 2 4 4 2" xfId="8395"/>
    <cellStyle name="20% - Accent5 2 2 2 2 2 4 5" xfId="8396"/>
    <cellStyle name="20% - Accent5 2 2 2 2 2 5" xfId="8397"/>
    <cellStyle name="20% - Accent5 2 2 2 2 2 5 2" xfId="8398"/>
    <cellStyle name="20% - Accent5 2 2 2 2 2 5 2 2" xfId="8399"/>
    <cellStyle name="20% - Accent5 2 2 2 2 2 5 2 2 2" xfId="8400"/>
    <cellStyle name="20% - Accent5 2 2 2 2 2 5 2 3" xfId="8401"/>
    <cellStyle name="20% - Accent5 2 2 2 2 2 5 3" xfId="8402"/>
    <cellStyle name="20% - Accent5 2 2 2 2 2 5 3 2" xfId="8403"/>
    <cellStyle name="20% - Accent5 2 2 2 2 2 5 4" xfId="8404"/>
    <cellStyle name="20% - Accent5 2 2 2 2 2 6" xfId="8405"/>
    <cellStyle name="20% - Accent5 2 2 2 2 2 6 2" xfId="8406"/>
    <cellStyle name="20% - Accent5 2 2 2 2 2 6 2 2" xfId="8407"/>
    <cellStyle name="20% - Accent5 2 2 2 2 2 6 3" xfId="8408"/>
    <cellStyle name="20% - Accent5 2 2 2 2 2 7" xfId="8409"/>
    <cellStyle name="20% - Accent5 2 2 2 2 2 7 2" xfId="8410"/>
    <cellStyle name="20% - Accent5 2 2 2 2 2 8" xfId="8411"/>
    <cellStyle name="20% - Accent5 2 2 2 2 3" xfId="8412"/>
    <cellStyle name="20% - Accent5 2 2 2 2 3 2" xfId="8413"/>
    <cellStyle name="20% - Accent5 2 2 2 2 3 2 2" xfId="8414"/>
    <cellStyle name="20% - Accent5 2 2 2 2 3 2 2 2" xfId="8415"/>
    <cellStyle name="20% - Accent5 2 2 2 2 3 2 2 2 2" xfId="8416"/>
    <cellStyle name="20% - Accent5 2 2 2 2 3 2 2 2 2 2" xfId="8417"/>
    <cellStyle name="20% - Accent5 2 2 2 2 3 2 2 2 2 2 2" xfId="8418"/>
    <cellStyle name="20% - Accent5 2 2 2 2 3 2 2 2 2 3" xfId="8419"/>
    <cellStyle name="20% - Accent5 2 2 2 2 3 2 2 2 3" xfId="8420"/>
    <cellStyle name="20% - Accent5 2 2 2 2 3 2 2 2 3 2" xfId="8421"/>
    <cellStyle name="20% - Accent5 2 2 2 2 3 2 2 2 4" xfId="8422"/>
    <cellStyle name="20% - Accent5 2 2 2 2 3 2 2 3" xfId="8423"/>
    <cellStyle name="20% - Accent5 2 2 2 2 3 2 2 3 2" xfId="8424"/>
    <cellStyle name="20% - Accent5 2 2 2 2 3 2 2 3 2 2" xfId="8425"/>
    <cellStyle name="20% - Accent5 2 2 2 2 3 2 2 3 3" xfId="8426"/>
    <cellStyle name="20% - Accent5 2 2 2 2 3 2 2 4" xfId="8427"/>
    <cellStyle name="20% - Accent5 2 2 2 2 3 2 2 4 2" xfId="8428"/>
    <cellStyle name="20% - Accent5 2 2 2 2 3 2 2 5" xfId="8429"/>
    <cellStyle name="20% - Accent5 2 2 2 2 3 2 3" xfId="8430"/>
    <cellStyle name="20% - Accent5 2 2 2 2 3 2 3 2" xfId="8431"/>
    <cellStyle name="20% - Accent5 2 2 2 2 3 2 3 2 2" xfId="8432"/>
    <cellStyle name="20% - Accent5 2 2 2 2 3 2 3 2 2 2" xfId="8433"/>
    <cellStyle name="20% - Accent5 2 2 2 2 3 2 3 2 3" xfId="8434"/>
    <cellStyle name="20% - Accent5 2 2 2 2 3 2 3 3" xfId="8435"/>
    <cellStyle name="20% - Accent5 2 2 2 2 3 2 3 3 2" xfId="8436"/>
    <cellStyle name="20% - Accent5 2 2 2 2 3 2 3 4" xfId="8437"/>
    <cellStyle name="20% - Accent5 2 2 2 2 3 2 4" xfId="8438"/>
    <cellStyle name="20% - Accent5 2 2 2 2 3 2 4 2" xfId="8439"/>
    <cellStyle name="20% - Accent5 2 2 2 2 3 2 4 2 2" xfId="8440"/>
    <cellStyle name="20% - Accent5 2 2 2 2 3 2 4 3" xfId="8441"/>
    <cellStyle name="20% - Accent5 2 2 2 2 3 2 5" xfId="8442"/>
    <cellStyle name="20% - Accent5 2 2 2 2 3 2 5 2" xfId="8443"/>
    <cellStyle name="20% - Accent5 2 2 2 2 3 2 6" xfId="8444"/>
    <cellStyle name="20% - Accent5 2 2 2 2 3 3" xfId="8445"/>
    <cellStyle name="20% - Accent5 2 2 2 2 3 3 2" xfId="8446"/>
    <cellStyle name="20% - Accent5 2 2 2 2 3 3 2 2" xfId="8447"/>
    <cellStyle name="20% - Accent5 2 2 2 2 3 3 2 2 2" xfId="8448"/>
    <cellStyle name="20% - Accent5 2 2 2 2 3 3 2 2 2 2" xfId="8449"/>
    <cellStyle name="20% - Accent5 2 2 2 2 3 3 2 2 3" xfId="8450"/>
    <cellStyle name="20% - Accent5 2 2 2 2 3 3 2 3" xfId="8451"/>
    <cellStyle name="20% - Accent5 2 2 2 2 3 3 2 3 2" xfId="8452"/>
    <cellStyle name="20% - Accent5 2 2 2 2 3 3 2 4" xfId="8453"/>
    <cellStyle name="20% - Accent5 2 2 2 2 3 3 3" xfId="8454"/>
    <cellStyle name="20% - Accent5 2 2 2 2 3 3 3 2" xfId="8455"/>
    <cellStyle name="20% - Accent5 2 2 2 2 3 3 3 2 2" xfId="8456"/>
    <cellStyle name="20% - Accent5 2 2 2 2 3 3 3 3" xfId="8457"/>
    <cellStyle name="20% - Accent5 2 2 2 2 3 3 4" xfId="8458"/>
    <cellStyle name="20% - Accent5 2 2 2 2 3 3 4 2" xfId="8459"/>
    <cellStyle name="20% - Accent5 2 2 2 2 3 3 5" xfId="8460"/>
    <cellStyle name="20% - Accent5 2 2 2 2 3 4" xfId="8461"/>
    <cellStyle name="20% - Accent5 2 2 2 2 3 4 2" xfId="8462"/>
    <cellStyle name="20% - Accent5 2 2 2 2 3 4 2 2" xfId="8463"/>
    <cellStyle name="20% - Accent5 2 2 2 2 3 4 2 2 2" xfId="8464"/>
    <cellStyle name="20% - Accent5 2 2 2 2 3 4 2 3" xfId="8465"/>
    <cellStyle name="20% - Accent5 2 2 2 2 3 4 3" xfId="8466"/>
    <cellStyle name="20% - Accent5 2 2 2 2 3 4 3 2" xfId="8467"/>
    <cellStyle name="20% - Accent5 2 2 2 2 3 4 4" xfId="8468"/>
    <cellStyle name="20% - Accent5 2 2 2 2 3 5" xfId="8469"/>
    <cellStyle name="20% - Accent5 2 2 2 2 3 5 2" xfId="8470"/>
    <cellStyle name="20% - Accent5 2 2 2 2 3 5 2 2" xfId="8471"/>
    <cellStyle name="20% - Accent5 2 2 2 2 3 5 3" xfId="8472"/>
    <cellStyle name="20% - Accent5 2 2 2 2 3 6" xfId="8473"/>
    <cellStyle name="20% - Accent5 2 2 2 2 3 6 2" xfId="8474"/>
    <cellStyle name="20% - Accent5 2 2 2 2 3 7" xfId="8475"/>
    <cellStyle name="20% - Accent5 2 2 2 2 4" xfId="8476"/>
    <cellStyle name="20% - Accent5 2 2 2 2 4 2" xfId="8477"/>
    <cellStyle name="20% - Accent5 2 2 2 2 4 2 2" xfId="8478"/>
    <cellStyle name="20% - Accent5 2 2 2 2 4 2 2 2" xfId="8479"/>
    <cellStyle name="20% - Accent5 2 2 2 2 4 2 2 2 2" xfId="8480"/>
    <cellStyle name="20% - Accent5 2 2 2 2 4 2 2 2 2 2" xfId="8481"/>
    <cellStyle name="20% - Accent5 2 2 2 2 4 2 2 2 3" xfId="8482"/>
    <cellStyle name="20% - Accent5 2 2 2 2 4 2 2 3" xfId="8483"/>
    <cellStyle name="20% - Accent5 2 2 2 2 4 2 2 3 2" xfId="8484"/>
    <cellStyle name="20% - Accent5 2 2 2 2 4 2 2 4" xfId="8485"/>
    <cellStyle name="20% - Accent5 2 2 2 2 4 2 3" xfId="8486"/>
    <cellStyle name="20% - Accent5 2 2 2 2 4 2 3 2" xfId="8487"/>
    <cellStyle name="20% - Accent5 2 2 2 2 4 2 3 2 2" xfId="8488"/>
    <cellStyle name="20% - Accent5 2 2 2 2 4 2 3 3" xfId="8489"/>
    <cellStyle name="20% - Accent5 2 2 2 2 4 2 4" xfId="8490"/>
    <cellStyle name="20% - Accent5 2 2 2 2 4 2 4 2" xfId="8491"/>
    <cellStyle name="20% - Accent5 2 2 2 2 4 2 5" xfId="8492"/>
    <cellStyle name="20% - Accent5 2 2 2 2 4 3" xfId="8493"/>
    <cellStyle name="20% - Accent5 2 2 2 2 4 3 2" xfId="8494"/>
    <cellStyle name="20% - Accent5 2 2 2 2 4 3 2 2" xfId="8495"/>
    <cellStyle name="20% - Accent5 2 2 2 2 4 3 2 2 2" xfId="8496"/>
    <cellStyle name="20% - Accent5 2 2 2 2 4 3 2 3" xfId="8497"/>
    <cellStyle name="20% - Accent5 2 2 2 2 4 3 3" xfId="8498"/>
    <cellStyle name="20% - Accent5 2 2 2 2 4 3 3 2" xfId="8499"/>
    <cellStyle name="20% - Accent5 2 2 2 2 4 3 4" xfId="8500"/>
    <cellStyle name="20% - Accent5 2 2 2 2 4 4" xfId="8501"/>
    <cellStyle name="20% - Accent5 2 2 2 2 4 4 2" xfId="8502"/>
    <cellStyle name="20% - Accent5 2 2 2 2 4 4 2 2" xfId="8503"/>
    <cellStyle name="20% - Accent5 2 2 2 2 4 4 3" xfId="8504"/>
    <cellStyle name="20% - Accent5 2 2 2 2 4 5" xfId="8505"/>
    <cellStyle name="20% - Accent5 2 2 2 2 4 5 2" xfId="8506"/>
    <cellStyle name="20% - Accent5 2 2 2 2 4 6" xfId="8507"/>
    <cellStyle name="20% - Accent5 2 2 2 2 5" xfId="8508"/>
    <cellStyle name="20% - Accent5 2 2 2 2 5 2" xfId="8509"/>
    <cellStyle name="20% - Accent5 2 2 2 2 5 2 2" xfId="8510"/>
    <cellStyle name="20% - Accent5 2 2 2 2 5 2 2 2" xfId="8511"/>
    <cellStyle name="20% - Accent5 2 2 2 2 5 2 2 2 2" xfId="8512"/>
    <cellStyle name="20% - Accent5 2 2 2 2 5 2 2 3" xfId="8513"/>
    <cellStyle name="20% - Accent5 2 2 2 2 5 2 3" xfId="8514"/>
    <cellStyle name="20% - Accent5 2 2 2 2 5 2 3 2" xfId="8515"/>
    <cellStyle name="20% - Accent5 2 2 2 2 5 2 4" xfId="8516"/>
    <cellStyle name="20% - Accent5 2 2 2 2 5 3" xfId="8517"/>
    <cellStyle name="20% - Accent5 2 2 2 2 5 3 2" xfId="8518"/>
    <cellStyle name="20% - Accent5 2 2 2 2 5 3 2 2" xfId="8519"/>
    <cellStyle name="20% - Accent5 2 2 2 2 5 3 3" xfId="8520"/>
    <cellStyle name="20% - Accent5 2 2 2 2 5 4" xfId="8521"/>
    <cellStyle name="20% - Accent5 2 2 2 2 5 4 2" xfId="8522"/>
    <cellStyle name="20% - Accent5 2 2 2 2 5 5" xfId="8523"/>
    <cellStyle name="20% - Accent5 2 2 2 2 6" xfId="8524"/>
    <cellStyle name="20% - Accent5 2 2 2 2 6 2" xfId="8525"/>
    <cellStyle name="20% - Accent5 2 2 2 2 6 2 2" xfId="8526"/>
    <cellStyle name="20% - Accent5 2 2 2 2 6 2 2 2" xfId="8527"/>
    <cellStyle name="20% - Accent5 2 2 2 2 6 2 3" xfId="8528"/>
    <cellStyle name="20% - Accent5 2 2 2 2 6 3" xfId="8529"/>
    <cellStyle name="20% - Accent5 2 2 2 2 6 3 2" xfId="8530"/>
    <cellStyle name="20% - Accent5 2 2 2 2 6 4" xfId="8531"/>
    <cellStyle name="20% - Accent5 2 2 2 2 7" xfId="8532"/>
    <cellStyle name="20% - Accent5 2 2 2 2 7 2" xfId="8533"/>
    <cellStyle name="20% - Accent5 2 2 2 2 7 2 2" xfId="8534"/>
    <cellStyle name="20% - Accent5 2 2 2 2 7 3" xfId="8535"/>
    <cellStyle name="20% - Accent5 2 2 2 2 8" xfId="8536"/>
    <cellStyle name="20% - Accent5 2 2 2 2 8 2" xfId="8537"/>
    <cellStyle name="20% - Accent5 2 2 2 2 9" xfId="8538"/>
    <cellStyle name="20% - Accent5 2 2 2 3" xfId="8539"/>
    <cellStyle name="20% - Accent5 2 2 2 3 2" xfId="8540"/>
    <cellStyle name="20% - Accent5 2 2 2 3 2 2" xfId="8541"/>
    <cellStyle name="20% - Accent5 2 2 2 3 2 2 2" xfId="8542"/>
    <cellStyle name="20% - Accent5 2 2 2 3 2 2 2 2" xfId="8543"/>
    <cellStyle name="20% - Accent5 2 2 2 3 2 2 2 2 2" xfId="8544"/>
    <cellStyle name="20% - Accent5 2 2 2 3 2 2 2 2 2 2" xfId="8545"/>
    <cellStyle name="20% - Accent5 2 2 2 3 2 2 2 2 2 2 2" xfId="8546"/>
    <cellStyle name="20% - Accent5 2 2 2 3 2 2 2 2 2 3" xfId="8547"/>
    <cellStyle name="20% - Accent5 2 2 2 3 2 2 2 2 3" xfId="8548"/>
    <cellStyle name="20% - Accent5 2 2 2 3 2 2 2 2 3 2" xfId="8549"/>
    <cellStyle name="20% - Accent5 2 2 2 3 2 2 2 2 4" xfId="8550"/>
    <cellStyle name="20% - Accent5 2 2 2 3 2 2 2 3" xfId="8551"/>
    <cellStyle name="20% - Accent5 2 2 2 3 2 2 2 3 2" xfId="8552"/>
    <cellStyle name="20% - Accent5 2 2 2 3 2 2 2 3 2 2" xfId="8553"/>
    <cellStyle name="20% - Accent5 2 2 2 3 2 2 2 3 3" xfId="8554"/>
    <cellStyle name="20% - Accent5 2 2 2 3 2 2 2 4" xfId="8555"/>
    <cellStyle name="20% - Accent5 2 2 2 3 2 2 2 4 2" xfId="8556"/>
    <cellStyle name="20% - Accent5 2 2 2 3 2 2 2 5" xfId="8557"/>
    <cellStyle name="20% - Accent5 2 2 2 3 2 2 3" xfId="8558"/>
    <cellStyle name="20% - Accent5 2 2 2 3 2 2 3 2" xfId="8559"/>
    <cellStyle name="20% - Accent5 2 2 2 3 2 2 3 2 2" xfId="8560"/>
    <cellStyle name="20% - Accent5 2 2 2 3 2 2 3 2 2 2" xfId="8561"/>
    <cellStyle name="20% - Accent5 2 2 2 3 2 2 3 2 3" xfId="8562"/>
    <cellStyle name="20% - Accent5 2 2 2 3 2 2 3 3" xfId="8563"/>
    <cellStyle name="20% - Accent5 2 2 2 3 2 2 3 3 2" xfId="8564"/>
    <cellStyle name="20% - Accent5 2 2 2 3 2 2 3 4" xfId="8565"/>
    <cellStyle name="20% - Accent5 2 2 2 3 2 2 4" xfId="8566"/>
    <cellStyle name="20% - Accent5 2 2 2 3 2 2 4 2" xfId="8567"/>
    <cellStyle name="20% - Accent5 2 2 2 3 2 2 4 2 2" xfId="8568"/>
    <cellStyle name="20% - Accent5 2 2 2 3 2 2 4 3" xfId="8569"/>
    <cellStyle name="20% - Accent5 2 2 2 3 2 2 5" xfId="8570"/>
    <cellStyle name="20% - Accent5 2 2 2 3 2 2 5 2" xfId="8571"/>
    <cellStyle name="20% - Accent5 2 2 2 3 2 2 6" xfId="8572"/>
    <cellStyle name="20% - Accent5 2 2 2 3 2 3" xfId="8573"/>
    <cellStyle name="20% - Accent5 2 2 2 3 2 3 2" xfId="8574"/>
    <cellStyle name="20% - Accent5 2 2 2 3 2 3 2 2" xfId="8575"/>
    <cellStyle name="20% - Accent5 2 2 2 3 2 3 2 2 2" xfId="8576"/>
    <cellStyle name="20% - Accent5 2 2 2 3 2 3 2 2 2 2" xfId="8577"/>
    <cellStyle name="20% - Accent5 2 2 2 3 2 3 2 2 3" xfId="8578"/>
    <cellStyle name="20% - Accent5 2 2 2 3 2 3 2 3" xfId="8579"/>
    <cellStyle name="20% - Accent5 2 2 2 3 2 3 2 3 2" xfId="8580"/>
    <cellStyle name="20% - Accent5 2 2 2 3 2 3 2 4" xfId="8581"/>
    <cellStyle name="20% - Accent5 2 2 2 3 2 3 3" xfId="8582"/>
    <cellStyle name="20% - Accent5 2 2 2 3 2 3 3 2" xfId="8583"/>
    <cellStyle name="20% - Accent5 2 2 2 3 2 3 3 2 2" xfId="8584"/>
    <cellStyle name="20% - Accent5 2 2 2 3 2 3 3 3" xfId="8585"/>
    <cellStyle name="20% - Accent5 2 2 2 3 2 3 4" xfId="8586"/>
    <cellStyle name="20% - Accent5 2 2 2 3 2 3 4 2" xfId="8587"/>
    <cellStyle name="20% - Accent5 2 2 2 3 2 3 5" xfId="8588"/>
    <cellStyle name="20% - Accent5 2 2 2 3 2 4" xfId="8589"/>
    <cellStyle name="20% - Accent5 2 2 2 3 2 4 2" xfId="8590"/>
    <cellStyle name="20% - Accent5 2 2 2 3 2 4 2 2" xfId="8591"/>
    <cellStyle name="20% - Accent5 2 2 2 3 2 4 2 2 2" xfId="8592"/>
    <cellStyle name="20% - Accent5 2 2 2 3 2 4 2 3" xfId="8593"/>
    <cellStyle name="20% - Accent5 2 2 2 3 2 4 3" xfId="8594"/>
    <cellStyle name="20% - Accent5 2 2 2 3 2 4 3 2" xfId="8595"/>
    <cellStyle name="20% - Accent5 2 2 2 3 2 4 4" xfId="8596"/>
    <cellStyle name="20% - Accent5 2 2 2 3 2 5" xfId="8597"/>
    <cellStyle name="20% - Accent5 2 2 2 3 2 5 2" xfId="8598"/>
    <cellStyle name="20% - Accent5 2 2 2 3 2 5 2 2" xfId="8599"/>
    <cellStyle name="20% - Accent5 2 2 2 3 2 5 3" xfId="8600"/>
    <cellStyle name="20% - Accent5 2 2 2 3 2 6" xfId="8601"/>
    <cellStyle name="20% - Accent5 2 2 2 3 2 6 2" xfId="8602"/>
    <cellStyle name="20% - Accent5 2 2 2 3 2 7" xfId="8603"/>
    <cellStyle name="20% - Accent5 2 2 2 3 3" xfId="8604"/>
    <cellStyle name="20% - Accent5 2 2 2 3 3 2" xfId="8605"/>
    <cellStyle name="20% - Accent5 2 2 2 3 3 2 2" xfId="8606"/>
    <cellStyle name="20% - Accent5 2 2 2 3 3 2 2 2" xfId="8607"/>
    <cellStyle name="20% - Accent5 2 2 2 3 3 2 2 2 2" xfId="8608"/>
    <cellStyle name="20% - Accent5 2 2 2 3 3 2 2 2 2 2" xfId="8609"/>
    <cellStyle name="20% - Accent5 2 2 2 3 3 2 2 2 3" xfId="8610"/>
    <cellStyle name="20% - Accent5 2 2 2 3 3 2 2 3" xfId="8611"/>
    <cellStyle name="20% - Accent5 2 2 2 3 3 2 2 3 2" xfId="8612"/>
    <cellStyle name="20% - Accent5 2 2 2 3 3 2 2 4" xfId="8613"/>
    <cellStyle name="20% - Accent5 2 2 2 3 3 2 3" xfId="8614"/>
    <cellStyle name="20% - Accent5 2 2 2 3 3 2 3 2" xfId="8615"/>
    <cellStyle name="20% - Accent5 2 2 2 3 3 2 3 2 2" xfId="8616"/>
    <cellStyle name="20% - Accent5 2 2 2 3 3 2 3 3" xfId="8617"/>
    <cellStyle name="20% - Accent5 2 2 2 3 3 2 4" xfId="8618"/>
    <cellStyle name="20% - Accent5 2 2 2 3 3 2 4 2" xfId="8619"/>
    <cellStyle name="20% - Accent5 2 2 2 3 3 2 5" xfId="8620"/>
    <cellStyle name="20% - Accent5 2 2 2 3 3 3" xfId="8621"/>
    <cellStyle name="20% - Accent5 2 2 2 3 3 3 2" xfId="8622"/>
    <cellStyle name="20% - Accent5 2 2 2 3 3 3 2 2" xfId="8623"/>
    <cellStyle name="20% - Accent5 2 2 2 3 3 3 2 2 2" xfId="8624"/>
    <cellStyle name="20% - Accent5 2 2 2 3 3 3 2 3" xfId="8625"/>
    <cellStyle name="20% - Accent5 2 2 2 3 3 3 3" xfId="8626"/>
    <cellStyle name="20% - Accent5 2 2 2 3 3 3 3 2" xfId="8627"/>
    <cellStyle name="20% - Accent5 2 2 2 3 3 3 4" xfId="8628"/>
    <cellStyle name="20% - Accent5 2 2 2 3 3 4" xfId="8629"/>
    <cellStyle name="20% - Accent5 2 2 2 3 3 4 2" xfId="8630"/>
    <cellStyle name="20% - Accent5 2 2 2 3 3 4 2 2" xfId="8631"/>
    <cellStyle name="20% - Accent5 2 2 2 3 3 4 3" xfId="8632"/>
    <cellStyle name="20% - Accent5 2 2 2 3 3 5" xfId="8633"/>
    <cellStyle name="20% - Accent5 2 2 2 3 3 5 2" xfId="8634"/>
    <cellStyle name="20% - Accent5 2 2 2 3 3 6" xfId="8635"/>
    <cellStyle name="20% - Accent5 2 2 2 3 4" xfId="8636"/>
    <cellStyle name="20% - Accent5 2 2 2 3 4 2" xfId="8637"/>
    <cellStyle name="20% - Accent5 2 2 2 3 4 2 2" xfId="8638"/>
    <cellStyle name="20% - Accent5 2 2 2 3 4 2 2 2" xfId="8639"/>
    <cellStyle name="20% - Accent5 2 2 2 3 4 2 2 2 2" xfId="8640"/>
    <cellStyle name="20% - Accent5 2 2 2 3 4 2 2 3" xfId="8641"/>
    <cellStyle name="20% - Accent5 2 2 2 3 4 2 3" xfId="8642"/>
    <cellStyle name="20% - Accent5 2 2 2 3 4 2 3 2" xfId="8643"/>
    <cellStyle name="20% - Accent5 2 2 2 3 4 2 4" xfId="8644"/>
    <cellStyle name="20% - Accent5 2 2 2 3 4 3" xfId="8645"/>
    <cellStyle name="20% - Accent5 2 2 2 3 4 3 2" xfId="8646"/>
    <cellStyle name="20% - Accent5 2 2 2 3 4 3 2 2" xfId="8647"/>
    <cellStyle name="20% - Accent5 2 2 2 3 4 3 3" xfId="8648"/>
    <cellStyle name="20% - Accent5 2 2 2 3 4 4" xfId="8649"/>
    <cellStyle name="20% - Accent5 2 2 2 3 4 4 2" xfId="8650"/>
    <cellStyle name="20% - Accent5 2 2 2 3 4 5" xfId="8651"/>
    <cellStyle name="20% - Accent5 2 2 2 3 5" xfId="8652"/>
    <cellStyle name="20% - Accent5 2 2 2 3 5 2" xfId="8653"/>
    <cellStyle name="20% - Accent5 2 2 2 3 5 2 2" xfId="8654"/>
    <cellStyle name="20% - Accent5 2 2 2 3 5 2 2 2" xfId="8655"/>
    <cellStyle name="20% - Accent5 2 2 2 3 5 2 3" xfId="8656"/>
    <cellStyle name="20% - Accent5 2 2 2 3 5 3" xfId="8657"/>
    <cellStyle name="20% - Accent5 2 2 2 3 5 3 2" xfId="8658"/>
    <cellStyle name="20% - Accent5 2 2 2 3 5 4" xfId="8659"/>
    <cellStyle name="20% - Accent5 2 2 2 3 6" xfId="8660"/>
    <cellStyle name="20% - Accent5 2 2 2 3 6 2" xfId="8661"/>
    <cellStyle name="20% - Accent5 2 2 2 3 6 2 2" xfId="8662"/>
    <cellStyle name="20% - Accent5 2 2 2 3 6 3" xfId="8663"/>
    <cellStyle name="20% - Accent5 2 2 2 3 7" xfId="8664"/>
    <cellStyle name="20% - Accent5 2 2 2 3 7 2" xfId="8665"/>
    <cellStyle name="20% - Accent5 2 2 2 3 8" xfId="8666"/>
    <cellStyle name="20% - Accent5 2 2 2 4" xfId="8667"/>
    <cellStyle name="20% - Accent5 2 2 2 4 2" xfId="8668"/>
    <cellStyle name="20% - Accent5 2 2 2 4 2 2" xfId="8669"/>
    <cellStyle name="20% - Accent5 2 2 2 4 2 2 2" xfId="8670"/>
    <cellStyle name="20% - Accent5 2 2 2 4 2 2 2 2" xfId="8671"/>
    <cellStyle name="20% - Accent5 2 2 2 4 2 2 2 2 2" xfId="8672"/>
    <cellStyle name="20% - Accent5 2 2 2 4 2 2 2 2 2 2" xfId="8673"/>
    <cellStyle name="20% - Accent5 2 2 2 4 2 2 2 2 3" xfId="8674"/>
    <cellStyle name="20% - Accent5 2 2 2 4 2 2 2 3" xfId="8675"/>
    <cellStyle name="20% - Accent5 2 2 2 4 2 2 2 3 2" xfId="8676"/>
    <cellStyle name="20% - Accent5 2 2 2 4 2 2 2 4" xfId="8677"/>
    <cellStyle name="20% - Accent5 2 2 2 4 2 2 3" xfId="8678"/>
    <cellStyle name="20% - Accent5 2 2 2 4 2 2 3 2" xfId="8679"/>
    <cellStyle name="20% - Accent5 2 2 2 4 2 2 3 2 2" xfId="8680"/>
    <cellStyle name="20% - Accent5 2 2 2 4 2 2 3 3" xfId="8681"/>
    <cellStyle name="20% - Accent5 2 2 2 4 2 2 4" xfId="8682"/>
    <cellStyle name="20% - Accent5 2 2 2 4 2 2 4 2" xfId="8683"/>
    <cellStyle name="20% - Accent5 2 2 2 4 2 2 5" xfId="8684"/>
    <cellStyle name="20% - Accent5 2 2 2 4 2 3" xfId="8685"/>
    <cellStyle name="20% - Accent5 2 2 2 4 2 3 2" xfId="8686"/>
    <cellStyle name="20% - Accent5 2 2 2 4 2 3 2 2" xfId="8687"/>
    <cellStyle name="20% - Accent5 2 2 2 4 2 3 2 2 2" xfId="8688"/>
    <cellStyle name="20% - Accent5 2 2 2 4 2 3 2 3" xfId="8689"/>
    <cellStyle name="20% - Accent5 2 2 2 4 2 3 3" xfId="8690"/>
    <cellStyle name="20% - Accent5 2 2 2 4 2 3 3 2" xfId="8691"/>
    <cellStyle name="20% - Accent5 2 2 2 4 2 3 4" xfId="8692"/>
    <cellStyle name="20% - Accent5 2 2 2 4 2 4" xfId="8693"/>
    <cellStyle name="20% - Accent5 2 2 2 4 2 4 2" xfId="8694"/>
    <cellStyle name="20% - Accent5 2 2 2 4 2 4 2 2" xfId="8695"/>
    <cellStyle name="20% - Accent5 2 2 2 4 2 4 3" xfId="8696"/>
    <cellStyle name="20% - Accent5 2 2 2 4 2 5" xfId="8697"/>
    <cellStyle name="20% - Accent5 2 2 2 4 2 5 2" xfId="8698"/>
    <cellStyle name="20% - Accent5 2 2 2 4 2 6" xfId="8699"/>
    <cellStyle name="20% - Accent5 2 2 2 4 3" xfId="8700"/>
    <cellStyle name="20% - Accent5 2 2 2 4 3 2" xfId="8701"/>
    <cellStyle name="20% - Accent5 2 2 2 4 3 2 2" xfId="8702"/>
    <cellStyle name="20% - Accent5 2 2 2 4 3 2 2 2" xfId="8703"/>
    <cellStyle name="20% - Accent5 2 2 2 4 3 2 2 2 2" xfId="8704"/>
    <cellStyle name="20% - Accent5 2 2 2 4 3 2 2 3" xfId="8705"/>
    <cellStyle name="20% - Accent5 2 2 2 4 3 2 3" xfId="8706"/>
    <cellStyle name="20% - Accent5 2 2 2 4 3 2 3 2" xfId="8707"/>
    <cellStyle name="20% - Accent5 2 2 2 4 3 2 4" xfId="8708"/>
    <cellStyle name="20% - Accent5 2 2 2 4 3 3" xfId="8709"/>
    <cellStyle name="20% - Accent5 2 2 2 4 3 3 2" xfId="8710"/>
    <cellStyle name="20% - Accent5 2 2 2 4 3 3 2 2" xfId="8711"/>
    <cellStyle name="20% - Accent5 2 2 2 4 3 3 3" xfId="8712"/>
    <cellStyle name="20% - Accent5 2 2 2 4 3 4" xfId="8713"/>
    <cellStyle name="20% - Accent5 2 2 2 4 3 4 2" xfId="8714"/>
    <cellStyle name="20% - Accent5 2 2 2 4 3 5" xfId="8715"/>
    <cellStyle name="20% - Accent5 2 2 2 4 4" xfId="8716"/>
    <cellStyle name="20% - Accent5 2 2 2 4 4 2" xfId="8717"/>
    <cellStyle name="20% - Accent5 2 2 2 4 4 2 2" xfId="8718"/>
    <cellStyle name="20% - Accent5 2 2 2 4 4 2 2 2" xfId="8719"/>
    <cellStyle name="20% - Accent5 2 2 2 4 4 2 3" xfId="8720"/>
    <cellStyle name="20% - Accent5 2 2 2 4 4 3" xfId="8721"/>
    <cellStyle name="20% - Accent5 2 2 2 4 4 3 2" xfId="8722"/>
    <cellStyle name="20% - Accent5 2 2 2 4 4 4" xfId="8723"/>
    <cellStyle name="20% - Accent5 2 2 2 4 5" xfId="8724"/>
    <cellStyle name="20% - Accent5 2 2 2 4 5 2" xfId="8725"/>
    <cellStyle name="20% - Accent5 2 2 2 4 5 2 2" xfId="8726"/>
    <cellStyle name="20% - Accent5 2 2 2 4 5 3" xfId="8727"/>
    <cellStyle name="20% - Accent5 2 2 2 4 6" xfId="8728"/>
    <cellStyle name="20% - Accent5 2 2 2 4 6 2" xfId="8729"/>
    <cellStyle name="20% - Accent5 2 2 2 4 7" xfId="8730"/>
    <cellStyle name="20% - Accent5 2 2 2 5" xfId="8731"/>
    <cellStyle name="20% - Accent5 2 2 2 5 2" xfId="8732"/>
    <cellStyle name="20% - Accent5 2 2 2 5 2 2" xfId="8733"/>
    <cellStyle name="20% - Accent5 2 2 2 5 2 2 2" xfId="8734"/>
    <cellStyle name="20% - Accent5 2 2 2 5 2 2 2 2" xfId="8735"/>
    <cellStyle name="20% - Accent5 2 2 2 5 2 2 2 2 2" xfId="8736"/>
    <cellStyle name="20% - Accent5 2 2 2 5 2 2 2 3" xfId="8737"/>
    <cellStyle name="20% - Accent5 2 2 2 5 2 2 3" xfId="8738"/>
    <cellStyle name="20% - Accent5 2 2 2 5 2 2 3 2" xfId="8739"/>
    <cellStyle name="20% - Accent5 2 2 2 5 2 2 4" xfId="8740"/>
    <cellStyle name="20% - Accent5 2 2 2 5 2 3" xfId="8741"/>
    <cellStyle name="20% - Accent5 2 2 2 5 2 3 2" xfId="8742"/>
    <cellStyle name="20% - Accent5 2 2 2 5 2 3 2 2" xfId="8743"/>
    <cellStyle name="20% - Accent5 2 2 2 5 2 3 3" xfId="8744"/>
    <cellStyle name="20% - Accent5 2 2 2 5 2 4" xfId="8745"/>
    <cellStyle name="20% - Accent5 2 2 2 5 2 4 2" xfId="8746"/>
    <cellStyle name="20% - Accent5 2 2 2 5 2 5" xfId="8747"/>
    <cellStyle name="20% - Accent5 2 2 2 5 3" xfId="8748"/>
    <cellStyle name="20% - Accent5 2 2 2 5 3 2" xfId="8749"/>
    <cellStyle name="20% - Accent5 2 2 2 5 3 2 2" xfId="8750"/>
    <cellStyle name="20% - Accent5 2 2 2 5 3 2 2 2" xfId="8751"/>
    <cellStyle name="20% - Accent5 2 2 2 5 3 2 3" xfId="8752"/>
    <cellStyle name="20% - Accent5 2 2 2 5 3 3" xfId="8753"/>
    <cellStyle name="20% - Accent5 2 2 2 5 3 3 2" xfId="8754"/>
    <cellStyle name="20% - Accent5 2 2 2 5 3 4" xfId="8755"/>
    <cellStyle name="20% - Accent5 2 2 2 5 4" xfId="8756"/>
    <cellStyle name="20% - Accent5 2 2 2 5 4 2" xfId="8757"/>
    <cellStyle name="20% - Accent5 2 2 2 5 4 2 2" xfId="8758"/>
    <cellStyle name="20% - Accent5 2 2 2 5 4 3" xfId="8759"/>
    <cellStyle name="20% - Accent5 2 2 2 5 5" xfId="8760"/>
    <cellStyle name="20% - Accent5 2 2 2 5 5 2" xfId="8761"/>
    <cellStyle name="20% - Accent5 2 2 2 5 6" xfId="8762"/>
    <cellStyle name="20% - Accent5 2 2 2 6" xfId="8763"/>
    <cellStyle name="20% - Accent5 2 2 2 6 2" xfId="8764"/>
    <cellStyle name="20% - Accent5 2 2 2 6 2 2" xfId="8765"/>
    <cellStyle name="20% - Accent5 2 2 2 6 2 2 2" xfId="8766"/>
    <cellStyle name="20% - Accent5 2 2 2 6 2 2 2 2" xfId="8767"/>
    <cellStyle name="20% - Accent5 2 2 2 6 2 2 3" xfId="8768"/>
    <cellStyle name="20% - Accent5 2 2 2 6 2 3" xfId="8769"/>
    <cellStyle name="20% - Accent5 2 2 2 6 2 3 2" xfId="8770"/>
    <cellStyle name="20% - Accent5 2 2 2 6 2 4" xfId="8771"/>
    <cellStyle name="20% - Accent5 2 2 2 6 3" xfId="8772"/>
    <cellStyle name="20% - Accent5 2 2 2 6 3 2" xfId="8773"/>
    <cellStyle name="20% - Accent5 2 2 2 6 3 2 2" xfId="8774"/>
    <cellStyle name="20% - Accent5 2 2 2 6 3 3" xfId="8775"/>
    <cellStyle name="20% - Accent5 2 2 2 6 4" xfId="8776"/>
    <cellStyle name="20% - Accent5 2 2 2 6 4 2" xfId="8777"/>
    <cellStyle name="20% - Accent5 2 2 2 6 5" xfId="8778"/>
    <cellStyle name="20% - Accent5 2 2 2 7" xfId="8779"/>
    <cellStyle name="20% - Accent5 2 2 2 7 2" xfId="8780"/>
    <cellStyle name="20% - Accent5 2 2 2 7 2 2" xfId="8781"/>
    <cellStyle name="20% - Accent5 2 2 2 7 2 2 2" xfId="8782"/>
    <cellStyle name="20% - Accent5 2 2 2 7 2 3" xfId="8783"/>
    <cellStyle name="20% - Accent5 2 2 2 7 3" xfId="8784"/>
    <cellStyle name="20% - Accent5 2 2 2 7 3 2" xfId="8785"/>
    <cellStyle name="20% - Accent5 2 2 2 7 4" xfId="8786"/>
    <cellStyle name="20% - Accent5 2 2 2 8" xfId="8787"/>
    <cellStyle name="20% - Accent5 2 2 2 8 2" xfId="8788"/>
    <cellStyle name="20% - Accent5 2 2 2 8 2 2" xfId="8789"/>
    <cellStyle name="20% - Accent5 2 2 2 8 3" xfId="8790"/>
    <cellStyle name="20% - Accent5 2 2 2 9" xfId="8791"/>
    <cellStyle name="20% - Accent5 2 2 2 9 2" xfId="8792"/>
    <cellStyle name="20% - Accent5 2 2 3" xfId="8793"/>
    <cellStyle name="20% - Accent5 2 2 3 2" xfId="8794"/>
    <cellStyle name="20% - Accent5 2 2 3 2 2" xfId="8795"/>
    <cellStyle name="20% - Accent5 2 2 3 2 2 2" xfId="8796"/>
    <cellStyle name="20% - Accent5 2 2 3 2 2 2 2" xfId="8797"/>
    <cellStyle name="20% - Accent5 2 2 3 2 2 2 2 2" xfId="8798"/>
    <cellStyle name="20% - Accent5 2 2 3 2 2 2 2 2 2" xfId="8799"/>
    <cellStyle name="20% - Accent5 2 2 3 2 2 2 2 2 2 2" xfId="8800"/>
    <cellStyle name="20% - Accent5 2 2 3 2 2 2 2 2 2 2 2" xfId="8801"/>
    <cellStyle name="20% - Accent5 2 2 3 2 2 2 2 2 2 3" xfId="8802"/>
    <cellStyle name="20% - Accent5 2 2 3 2 2 2 2 2 3" xfId="8803"/>
    <cellStyle name="20% - Accent5 2 2 3 2 2 2 2 2 3 2" xfId="8804"/>
    <cellStyle name="20% - Accent5 2 2 3 2 2 2 2 2 4" xfId="8805"/>
    <cellStyle name="20% - Accent5 2 2 3 2 2 2 2 3" xfId="8806"/>
    <cellStyle name="20% - Accent5 2 2 3 2 2 2 2 3 2" xfId="8807"/>
    <cellStyle name="20% - Accent5 2 2 3 2 2 2 2 3 2 2" xfId="8808"/>
    <cellStyle name="20% - Accent5 2 2 3 2 2 2 2 3 3" xfId="8809"/>
    <cellStyle name="20% - Accent5 2 2 3 2 2 2 2 4" xfId="8810"/>
    <cellStyle name="20% - Accent5 2 2 3 2 2 2 2 4 2" xfId="8811"/>
    <cellStyle name="20% - Accent5 2 2 3 2 2 2 2 5" xfId="8812"/>
    <cellStyle name="20% - Accent5 2 2 3 2 2 2 3" xfId="8813"/>
    <cellStyle name="20% - Accent5 2 2 3 2 2 2 3 2" xfId="8814"/>
    <cellStyle name="20% - Accent5 2 2 3 2 2 2 3 2 2" xfId="8815"/>
    <cellStyle name="20% - Accent5 2 2 3 2 2 2 3 2 2 2" xfId="8816"/>
    <cellStyle name="20% - Accent5 2 2 3 2 2 2 3 2 3" xfId="8817"/>
    <cellStyle name="20% - Accent5 2 2 3 2 2 2 3 3" xfId="8818"/>
    <cellStyle name="20% - Accent5 2 2 3 2 2 2 3 3 2" xfId="8819"/>
    <cellStyle name="20% - Accent5 2 2 3 2 2 2 3 4" xfId="8820"/>
    <cellStyle name="20% - Accent5 2 2 3 2 2 2 4" xfId="8821"/>
    <cellStyle name="20% - Accent5 2 2 3 2 2 2 4 2" xfId="8822"/>
    <cellStyle name="20% - Accent5 2 2 3 2 2 2 4 2 2" xfId="8823"/>
    <cellStyle name="20% - Accent5 2 2 3 2 2 2 4 3" xfId="8824"/>
    <cellStyle name="20% - Accent5 2 2 3 2 2 2 5" xfId="8825"/>
    <cellStyle name="20% - Accent5 2 2 3 2 2 2 5 2" xfId="8826"/>
    <cellStyle name="20% - Accent5 2 2 3 2 2 2 6" xfId="8827"/>
    <cellStyle name="20% - Accent5 2 2 3 2 2 3" xfId="8828"/>
    <cellStyle name="20% - Accent5 2 2 3 2 2 3 2" xfId="8829"/>
    <cellStyle name="20% - Accent5 2 2 3 2 2 3 2 2" xfId="8830"/>
    <cellStyle name="20% - Accent5 2 2 3 2 2 3 2 2 2" xfId="8831"/>
    <cellStyle name="20% - Accent5 2 2 3 2 2 3 2 2 2 2" xfId="8832"/>
    <cellStyle name="20% - Accent5 2 2 3 2 2 3 2 2 3" xfId="8833"/>
    <cellStyle name="20% - Accent5 2 2 3 2 2 3 2 3" xfId="8834"/>
    <cellStyle name="20% - Accent5 2 2 3 2 2 3 2 3 2" xfId="8835"/>
    <cellStyle name="20% - Accent5 2 2 3 2 2 3 2 4" xfId="8836"/>
    <cellStyle name="20% - Accent5 2 2 3 2 2 3 3" xfId="8837"/>
    <cellStyle name="20% - Accent5 2 2 3 2 2 3 3 2" xfId="8838"/>
    <cellStyle name="20% - Accent5 2 2 3 2 2 3 3 2 2" xfId="8839"/>
    <cellStyle name="20% - Accent5 2 2 3 2 2 3 3 3" xfId="8840"/>
    <cellStyle name="20% - Accent5 2 2 3 2 2 3 4" xfId="8841"/>
    <cellStyle name="20% - Accent5 2 2 3 2 2 3 4 2" xfId="8842"/>
    <cellStyle name="20% - Accent5 2 2 3 2 2 3 5" xfId="8843"/>
    <cellStyle name="20% - Accent5 2 2 3 2 2 4" xfId="8844"/>
    <cellStyle name="20% - Accent5 2 2 3 2 2 4 2" xfId="8845"/>
    <cellStyle name="20% - Accent5 2 2 3 2 2 4 2 2" xfId="8846"/>
    <cellStyle name="20% - Accent5 2 2 3 2 2 4 2 2 2" xfId="8847"/>
    <cellStyle name="20% - Accent5 2 2 3 2 2 4 2 3" xfId="8848"/>
    <cellStyle name="20% - Accent5 2 2 3 2 2 4 3" xfId="8849"/>
    <cellStyle name="20% - Accent5 2 2 3 2 2 4 3 2" xfId="8850"/>
    <cellStyle name="20% - Accent5 2 2 3 2 2 4 4" xfId="8851"/>
    <cellStyle name="20% - Accent5 2 2 3 2 2 5" xfId="8852"/>
    <cellStyle name="20% - Accent5 2 2 3 2 2 5 2" xfId="8853"/>
    <cellStyle name="20% - Accent5 2 2 3 2 2 5 2 2" xfId="8854"/>
    <cellStyle name="20% - Accent5 2 2 3 2 2 5 3" xfId="8855"/>
    <cellStyle name="20% - Accent5 2 2 3 2 2 6" xfId="8856"/>
    <cellStyle name="20% - Accent5 2 2 3 2 2 6 2" xfId="8857"/>
    <cellStyle name="20% - Accent5 2 2 3 2 2 7" xfId="8858"/>
    <cellStyle name="20% - Accent5 2 2 3 2 3" xfId="8859"/>
    <cellStyle name="20% - Accent5 2 2 3 2 3 2" xfId="8860"/>
    <cellStyle name="20% - Accent5 2 2 3 2 3 2 2" xfId="8861"/>
    <cellStyle name="20% - Accent5 2 2 3 2 3 2 2 2" xfId="8862"/>
    <cellStyle name="20% - Accent5 2 2 3 2 3 2 2 2 2" xfId="8863"/>
    <cellStyle name="20% - Accent5 2 2 3 2 3 2 2 2 2 2" xfId="8864"/>
    <cellStyle name="20% - Accent5 2 2 3 2 3 2 2 2 3" xfId="8865"/>
    <cellStyle name="20% - Accent5 2 2 3 2 3 2 2 3" xfId="8866"/>
    <cellStyle name="20% - Accent5 2 2 3 2 3 2 2 3 2" xfId="8867"/>
    <cellStyle name="20% - Accent5 2 2 3 2 3 2 2 4" xfId="8868"/>
    <cellStyle name="20% - Accent5 2 2 3 2 3 2 3" xfId="8869"/>
    <cellStyle name="20% - Accent5 2 2 3 2 3 2 3 2" xfId="8870"/>
    <cellStyle name="20% - Accent5 2 2 3 2 3 2 3 2 2" xfId="8871"/>
    <cellStyle name="20% - Accent5 2 2 3 2 3 2 3 3" xfId="8872"/>
    <cellStyle name="20% - Accent5 2 2 3 2 3 2 4" xfId="8873"/>
    <cellStyle name="20% - Accent5 2 2 3 2 3 2 4 2" xfId="8874"/>
    <cellStyle name="20% - Accent5 2 2 3 2 3 2 5" xfId="8875"/>
    <cellStyle name="20% - Accent5 2 2 3 2 3 3" xfId="8876"/>
    <cellStyle name="20% - Accent5 2 2 3 2 3 3 2" xfId="8877"/>
    <cellStyle name="20% - Accent5 2 2 3 2 3 3 2 2" xfId="8878"/>
    <cellStyle name="20% - Accent5 2 2 3 2 3 3 2 2 2" xfId="8879"/>
    <cellStyle name="20% - Accent5 2 2 3 2 3 3 2 3" xfId="8880"/>
    <cellStyle name="20% - Accent5 2 2 3 2 3 3 3" xfId="8881"/>
    <cellStyle name="20% - Accent5 2 2 3 2 3 3 3 2" xfId="8882"/>
    <cellStyle name="20% - Accent5 2 2 3 2 3 3 4" xfId="8883"/>
    <cellStyle name="20% - Accent5 2 2 3 2 3 4" xfId="8884"/>
    <cellStyle name="20% - Accent5 2 2 3 2 3 4 2" xfId="8885"/>
    <cellStyle name="20% - Accent5 2 2 3 2 3 4 2 2" xfId="8886"/>
    <cellStyle name="20% - Accent5 2 2 3 2 3 4 3" xfId="8887"/>
    <cellStyle name="20% - Accent5 2 2 3 2 3 5" xfId="8888"/>
    <cellStyle name="20% - Accent5 2 2 3 2 3 5 2" xfId="8889"/>
    <cellStyle name="20% - Accent5 2 2 3 2 3 6" xfId="8890"/>
    <cellStyle name="20% - Accent5 2 2 3 2 4" xfId="8891"/>
    <cellStyle name="20% - Accent5 2 2 3 2 4 2" xfId="8892"/>
    <cellStyle name="20% - Accent5 2 2 3 2 4 2 2" xfId="8893"/>
    <cellStyle name="20% - Accent5 2 2 3 2 4 2 2 2" xfId="8894"/>
    <cellStyle name="20% - Accent5 2 2 3 2 4 2 2 2 2" xfId="8895"/>
    <cellStyle name="20% - Accent5 2 2 3 2 4 2 2 3" xfId="8896"/>
    <cellStyle name="20% - Accent5 2 2 3 2 4 2 3" xfId="8897"/>
    <cellStyle name="20% - Accent5 2 2 3 2 4 2 3 2" xfId="8898"/>
    <cellStyle name="20% - Accent5 2 2 3 2 4 2 4" xfId="8899"/>
    <cellStyle name="20% - Accent5 2 2 3 2 4 3" xfId="8900"/>
    <cellStyle name="20% - Accent5 2 2 3 2 4 3 2" xfId="8901"/>
    <cellStyle name="20% - Accent5 2 2 3 2 4 3 2 2" xfId="8902"/>
    <cellStyle name="20% - Accent5 2 2 3 2 4 3 3" xfId="8903"/>
    <cellStyle name="20% - Accent5 2 2 3 2 4 4" xfId="8904"/>
    <cellStyle name="20% - Accent5 2 2 3 2 4 4 2" xfId="8905"/>
    <cellStyle name="20% - Accent5 2 2 3 2 4 5" xfId="8906"/>
    <cellStyle name="20% - Accent5 2 2 3 2 5" xfId="8907"/>
    <cellStyle name="20% - Accent5 2 2 3 2 5 2" xfId="8908"/>
    <cellStyle name="20% - Accent5 2 2 3 2 5 2 2" xfId="8909"/>
    <cellStyle name="20% - Accent5 2 2 3 2 5 2 2 2" xfId="8910"/>
    <cellStyle name="20% - Accent5 2 2 3 2 5 2 3" xfId="8911"/>
    <cellStyle name="20% - Accent5 2 2 3 2 5 3" xfId="8912"/>
    <cellStyle name="20% - Accent5 2 2 3 2 5 3 2" xfId="8913"/>
    <cellStyle name="20% - Accent5 2 2 3 2 5 4" xfId="8914"/>
    <cellStyle name="20% - Accent5 2 2 3 2 6" xfId="8915"/>
    <cellStyle name="20% - Accent5 2 2 3 2 6 2" xfId="8916"/>
    <cellStyle name="20% - Accent5 2 2 3 2 6 2 2" xfId="8917"/>
    <cellStyle name="20% - Accent5 2 2 3 2 6 3" xfId="8918"/>
    <cellStyle name="20% - Accent5 2 2 3 2 7" xfId="8919"/>
    <cellStyle name="20% - Accent5 2 2 3 2 7 2" xfId="8920"/>
    <cellStyle name="20% - Accent5 2 2 3 2 8" xfId="8921"/>
    <cellStyle name="20% - Accent5 2 2 3 3" xfId="8922"/>
    <cellStyle name="20% - Accent5 2 2 3 3 2" xfId="8923"/>
    <cellStyle name="20% - Accent5 2 2 3 3 2 2" xfId="8924"/>
    <cellStyle name="20% - Accent5 2 2 3 3 2 2 2" xfId="8925"/>
    <cellStyle name="20% - Accent5 2 2 3 3 2 2 2 2" xfId="8926"/>
    <cellStyle name="20% - Accent5 2 2 3 3 2 2 2 2 2" xfId="8927"/>
    <cellStyle name="20% - Accent5 2 2 3 3 2 2 2 2 2 2" xfId="8928"/>
    <cellStyle name="20% - Accent5 2 2 3 3 2 2 2 2 3" xfId="8929"/>
    <cellStyle name="20% - Accent5 2 2 3 3 2 2 2 3" xfId="8930"/>
    <cellStyle name="20% - Accent5 2 2 3 3 2 2 2 3 2" xfId="8931"/>
    <cellStyle name="20% - Accent5 2 2 3 3 2 2 2 4" xfId="8932"/>
    <cellStyle name="20% - Accent5 2 2 3 3 2 2 3" xfId="8933"/>
    <cellStyle name="20% - Accent5 2 2 3 3 2 2 3 2" xfId="8934"/>
    <cellStyle name="20% - Accent5 2 2 3 3 2 2 3 2 2" xfId="8935"/>
    <cellStyle name="20% - Accent5 2 2 3 3 2 2 3 3" xfId="8936"/>
    <cellStyle name="20% - Accent5 2 2 3 3 2 2 4" xfId="8937"/>
    <cellStyle name="20% - Accent5 2 2 3 3 2 2 4 2" xfId="8938"/>
    <cellStyle name="20% - Accent5 2 2 3 3 2 2 5" xfId="8939"/>
    <cellStyle name="20% - Accent5 2 2 3 3 2 3" xfId="8940"/>
    <cellStyle name="20% - Accent5 2 2 3 3 2 3 2" xfId="8941"/>
    <cellStyle name="20% - Accent5 2 2 3 3 2 3 2 2" xfId="8942"/>
    <cellStyle name="20% - Accent5 2 2 3 3 2 3 2 2 2" xfId="8943"/>
    <cellStyle name="20% - Accent5 2 2 3 3 2 3 2 3" xfId="8944"/>
    <cellStyle name="20% - Accent5 2 2 3 3 2 3 3" xfId="8945"/>
    <cellStyle name="20% - Accent5 2 2 3 3 2 3 3 2" xfId="8946"/>
    <cellStyle name="20% - Accent5 2 2 3 3 2 3 4" xfId="8947"/>
    <cellStyle name="20% - Accent5 2 2 3 3 2 4" xfId="8948"/>
    <cellStyle name="20% - Accent5 2 2 3 3 2 4 2" xfId="8949"/>
    <cellStyle name="20% - Accent5 2 2 3 3 2 4 2 2" xfId="8950"/>
    <cellStyle name="20% - Accent5 2 2 3 3 2 4 3" xfId="8951"/>
    <cellStyle name="20% - Accent5 2 2 3 3 2 5" xfId="8952"/>
    <cellStyle name="20% - Accent5 2 2 3 3 2 5 2" xfId="8953"/>
    <cellStyle name="20% - Accent5 2 2 3 3 2 6" xfId="8954"/>
    <cellStyle name="20% - Accent5 2 2 3 3 3" xfId="8955"/>
    <cellStyle name="20% - Accent5 2 2 3 3 3 2" xfId="8956"/>
    <cellStyle name="20% - Accent5 2 2 3 3 3 2 2" xfId="8957"/>
    <cellStyle name="20% - Accent5 2 2 3 3 3 2 2 2" xfId="8958"/>
    <cellStyle name="20% - Accent5 2 2 3 3 3 2 2 2 2" xfId="8959"/>
    <cellStyle name="20% - Accent5 2 2 3 3 3 2 2 3" xfId="8960"/>
    <cellStyle name="20% - Accent5 2 2 3 3 3 2 3" xfId="8961"/>
    <cellStyle name="20% - Accent5 2 2 3 3 3 2 3 2" xfId="8962"/>
    <cellStyle name="20% - Accent5 2 2 3 3 3 2 4" xfId="8963"/>
    <cellStyle name="20% - Accent5 2 2 3 3 3 3" xfId="8964"/>
    <cellStyle name="20% - Accent5 2 2 3 3 3 3 2" xfId="8965"/>
    <cellStyle name="20% - Accent5 2 2 3 3 3 3 2 2" xfId="8966"/>
    <cellStyle name="20% - Accent5 2 2 3 3 3 3 3" xfId="8967"/>
    <cellStyle name="20% - Accent5 2 2 3 3 3 4" xfId="8968"/>
    <cellStyle name="20% - Accent5 2 2 3 3 3 4 2" xfId="8969"/>
    <cellStyle name="20% - Accent5 2 2 3 3 3 5" xfId="8970"/>
    <cellStyle name="20% - Accent5 2 2 3 3 4" xfId="8971"/>
    <cellStyle name="20% - Accent5 2 2 3 3 4 2" xfId="8972"/>
    <cellStyle name="20% - Accent5 2 2 3 3 4 2 2" xfId="8973"/>
    <cellStyle name="20% - Accent5 2 2 3 3 4 2 2 2" xfId="8974"/>
    <cellStyle name="20% - Accent5 2 2 3 3 4 2 3" xfId="8975"/>
    <cellStyle name="20% - Accent5 2 2 3 3 4 3" xfId="8976"/>
    <cellStyle name="20% - Accent5 2 2 3 3 4 3 2" xfId="8977"/>
    <cellStyle name="20% - Accent5 2 2 3 3 4 4" xfId="8978"/>
    <cellStyle name="20% - Accent5 2 2 3 3 5" xfId="8979"/>
    <cellStyle name="20% - Accent5 2 2 3 3 5 2" xfId="8980"/>
    <cellStyle name="20% - Accent5 2 2 3 3 5 2 2" xfId="8981"/>
    <cellStyle name="20% - Accent5 2 2 3 3 5 3" xfId="8982"/>
    <cellStyle name="20% - Accent5 2 2 3 3 6" xfId="8983"/>
    <cellStyle name="20% - Accent5 2 2 3 3 6 2" xfId="8984"/>
    <cellStyle name="20% - Accent5 2 2 3 3 7" xfId="8985"/>
    <cellStyle name="20% - Accent5 2 2 3 4" xfId="8986"/>
    <cellStyle name="20% - Accent5 2 2 3 4 2" xfId="8987"/>
    <cellStyle name="20% - Accent5 2 2 3 4 2 2" xfId="8988"/>
    <cellStyle name="20% - Accent5 2 2 3 4 2 2 2" xfId="8989"/>
    <cellStyle name="20% - Accent5 2 2 3 4 2 2 2 2" xfId="8990"/>
    <cellStyle name="20% - Accent5 2 2 3 4 2 2 2 2 2" xfId="8991"/>
    <cellStyle name="20% - Accent5 2 2 3 4 2 2 2 3" xfId="8992"/>
    <cellStyle name="20% - Accent5 2 2 3 4 2 2 3" xfId="8993"/>
    <cellStyle name="20% - Accent5 2 2 3 4 2 2 3 2" xfId="8994"/>
    <cellStyle name="20% - Accent5 2 2 3 4 2 2 4" xfId="8995"/>
    <cellStyle name="20% - Accent5 2 2 3 4 2 3" xfId="8996"/>
    <cellStyle name="20% - Accent5 2 2 3 4 2 3 2" xfId="8997"/>
    <cellStyle name="20% - Accent5 2 2 3 4 2 3 2 2" xfId="8998"/>
    <cellStyle name="20% - Accent5 2 2 3 4 2 3 3" xfId="8999"/>
    <cellStyle name="20% - Accent5 2 2 3 4 2 4" xfId="9000"/>
    <cellStyle name="20% - Accent5 2 2 3 4 2 4 2" xfId="9001"/>
    <cellStyle name="20% - Accent5 2 2 3 4 2 5" xfId="9002"/>
    <cellStyle name="20% - Accent5 2 2 3 4 3" xfId="9003"/>
    <cellStyle name="20% - Accent5 2 2 3 4 3 2" xfId="9004"/>
    <cellStyle name="20% - Accent5 2 2 3 4 3 2 2" xfId="9005"/>
    <cellStyle name="20% - Accent5 2 2 3 4 3 2 2 2" xfId="9006"/>
    <cellStyle name="20% - Accent5 2 2 3 4 3 2 3" xfId="9007"/>
    <cellStyle name="20% - Accent5 2 2 3 4 3 3" xfId="9008"/>
    <cellStyle name="20% - Accent5 2 2 3 4 3 3 2" xfId="9009"/>
    <cellStyle name="20% - Accent5 2 2 3 4 3 4" xfId="9010"/>
    <cellStyle name="20% - Accent5 2 2 3 4 4" xfId="9011"/>
    <cellStyle name="20% - Accent5 2 2 3 4 4 2" xfId="9012"/>
    <cellStyle name="20% - Accent5 2 2 3 4 4 2 2" xfId="9013"/>
    <cellStyle name="20% - Accent5 2 2 3 4 4 3" xfId="9014"/>
    <cellStyle name="20% - Accent5 2 2 3 4 5" xfId="9015"/>
    <cellStyle name="20% - Accent5 2 2 3 4 5 2" xfId="9016"/>
    <cellStyle name="20% - Accent5 2 2 3 4 6" xfId="9017"/>
    <cellStyle name="20% - Accent5 2 2 3 5" xfId="9018"/>
    <cellStyle name="20% - Accent5 2 2 3 5 2" xfId="9019"/>
    <cellStyle name="20% - Accent5 2 2 3 5 2 2" xfId="9020"/>
    <cellStyle name="20% - Accent5 2 2 3 5 2 2 2" xfId="9021"/>
    <cellStyle name="20% - Accent5 2 2 3 5 2 2 2 2" xfId="9022"/>
    <cellStyle name="20% - Accent5 2 2 3 5 2 2 3" xfId="9023"/>
    <cellStyle name="20% - Accent5 2 2 3 5 2 3" xfId="9024"/>
    <cellStyle name="20% - Accent5 2 2 3 5 2 3 2" xfId="9025"/>
    <cellStyle name="20% - Accent5 2 2 3 5 2 4" xfId="9026"/>
    <cellStyle name="20% - Accent5 2 2 3 5 3" xfId="9027"/>
    <cellStyle name="20% - Accent5 2 2 3 5 3 2" xfId="9028"/>
    <cellStyle name="20% - Accent5 2 2 3 5 3 2 2" xfId="9029"/>
    <cellStyle name="20% - Accent5 2 2 3 5 3 3" xfId="9030"/>
    <cellStyle name="20% - Accent5 2 2 3 5 4" xfId="9031"/>
    <cellStyle name="20% - Accent5 2 2 3 5 4 2" xfId="9032"/>
    <cellStyle name="20% - Accent5 2 2 3 5 5" xfId="9033"/>
    <cellStyle name="20% - Accent5 2 2 3 6" xfId="9034"/>
    <cellStyle name="20% - Accent5 2 2 3 6 2" xfId="9035"/>
    <cellStyle name="20% - Accent5 2 2 3 6 2 2" xfId="9036"/>
    <cellStyle name="20% - Accent5 2 2 3 6 2 2 2" xfId="9037"/>
    <cellStyle name="20% - Accent5 2 2 3 6 2 3" xfId="9038"/>
    <cellStyle name="20% - Accent5 2 2 3 6 3" xfId="9039"/>
    <cellStyle name="20% - Accent5 2 2 3 6 3 2" xfId="9040"/>
    <cellStyle name="20% - Accent5 2 2 3 6 4" xfId="9041"/>
    <cellStyle name="20% - Accent5 2 2 3 7" xfId="9042"/>
    <cellStyle name="20% - Accent5 2 2 3 7 2" xfId="9043"/>
    <cellStyle name="20% - Accent5 2 2 3 7 2 2" xfId="9044"/>
    <cellStyle name="20% - Accent5 2 2 3 7 3" xfId="9045"/>
    <cellStyle name="20% - Accent5 2 2 3 8" xfId="9046"/>
    <cellStyle name="20% - Accent5 2 2 3 8 2" xfId="9047"/>
    <cellStyle name="20% - Accent5 2 2 3 9" xfId="9048"/>
    <cellStyle name="20% - Accent5 2 2 4" xfId="9049"/>
    <cellStyle name="20% - Accent5 2 2 4 2" xfId="9050"/>
    <cellStyle name="20% - Accent5 2 2 4 2 2" xfId="9051"/>
    <cellStyle name="20% - Accent5 2 2 4 2 2 2" xfId="9052"/>
    <cellStyle name="20% - Accent5 2 2 4 2 2 2 2" xfId="9053"/>
    <cellStyle name="20% - Accent5 2 2 4 2 2 2 2 2" xfId="9054"/>
    <cellStyle name="20% - Accent5 2 2 4 2 2 2 2 2 2" xfId="9055"/>
    <cellStyle name="20% - Accent5 2 2 4 2 2 2 2 2 2 2" xfId="9056"/>
    <cellStyle name="20% - Accent5 2 2 4 2 2 2 2 2 3" xfId="9057"/>
    <cellStyle name="20% - Accent5 2 2 4 2 2 2 2 3" xfId="9058"/>
    <cellStyle name="20% - Accent5 2 2 4 2 2 2 2 3 2" xfId="9059"/>
    <cellStyle name="20% - Accent5 2 2 4 2 2 2 2 4" xfId="9060"/>
    <cellStyle name="20% - Accent5 2 2 4 2 2 2 3" xfId="9061"/>
    <cellStyle name="20% - Accent5 2 2 4 2 2 2 3 2" xfId="9062"/>
    <cellStyle name="20% - Accent5 2 2 4 2 2 2 3 2 2" xfId="9063"/>
    <cellStyle name="20% - Accent5 2 2 4 2 2 2 3 3" xfId="9064"/>
    <cellStyle name="20% - Accent5 2 2 4 2 2 2 4" xfId="9065"/>
    <cellStyle name="20% - Accent5 2 2 4 2 2 2 4 2" xfId="9066"/>
    <cellStyle name="20% - Accent5 2 2 4 2 2 2 5" xfId="9067"/>
    <cellStyle name="20% - Accent5 2 2 4 2 2 3" xfId="9068"/>
    <cellStyle name="20% - Accent5 2 2 4 2 2 3 2" xfId="9069"/>
    <cellStyle name="20% - Accent5 2 2 4 2 2 3 2 2" xfId="9070"/>
    <cellStyle name="20% - Accent5 2 2 4 2 2 3 2 2 2" xfId="9071"/>
    <cellStyle name="20% - Accent5 2 2 4 2 2 3 2 3" xfId="9072"/>
    <cellStyle name="20% - Accent5 2 2 4 2 2 3 3" xfId="9073"/>
    <cellStyle name="20% - Accent5 2 2 4 2 2 3 3 2" xfId="9074"/>
    <cellStyle name="20% - Accent5 2 2 4 2 2 3 4" xfId="9075"/>
    <cellStyle name="20% - Accent5 2 2 4 2 2 4" xfId="9076"/>
    <cellStyle name="20% - Accent5 2 2 4 2 2 4 2" xfId="9077"/>
    <cellStyle name="20% - Accent5 2 2 4 2 2 4 2 2" xfId="9078"/>
    <cellStyle name="20% - Accent5 2 2 4 2 2 4 3" xfId="9079"/>
    <cellStyle name="20% - Accent5 2 2 4 2 2 5" xfId="9080"/>
    <cellStyle name="20% - Accent5 2 2 4 2 2 5 2" xfId="9081"/>
    <cellStyle name="20% - Accent5 2 2 4 2 2 6" xfId="9082"/>
    <cellStyle name="20% - Accent5 2 2 4 2 3" xfId="9083"/>
    <cellStyle name="20% - Accent5 2 2 4 2 3 2" xfId="9084"/>
    <cellStyle name="20% - Accent5 2 2 4 2 3 2 2" xfId="9085"/>
    <cellStyle name="20% - Accent5 2 2 4 2 3 2 2 2" xfId="9086"/>
    <cellStyle name="20% - Accent5 2 2 4 2 3 2 2 2 2" xfId="9087"/>
    <cellStyle name="20% - Accent5 2 2 4 2 3 2 2 3" xfId="9088"/>
    <cellStyle name="20% - Accent5 2 2 4 2 3 2 3" xfId="9089"/>
    <cellStyle name="20% - Accent5 2 2 4 2 3 2 3 2" xfId="9090"/>
    <cellStyle name="20% - Accent5 2 2 4 2 3 2 4" xfId="9091"/>
    <cellStyle name="20% - Accent5 2 2 4 2 3 3" xfId="9092"/>
    <cellStyle name="20% - Accent5 2 2 4 2 3 3 2" xfId="9093"/>
    <cellStyle name="20% - Accent5 2 2 4 2 3 3 2 2" xfId="9094"/>
    <cellStyle name="20% - Accent5 2 2 4 2 3 3 3" xfId="9095"/>
    <cellStyle name="20% - Accent5 2 2 4 2 3 4" xfId="9096"/>
    <cellStyle name="20% - Accent5 2 2 4 2 3 4 2" xfId="9097"/>
    <cellStyle name="20% - Accent5 2 2 4 2 3 5" xfId="9098"/>
    <cellStyle name="20% - Accent5 2 2 4 2 4" xfId="9099"/>
    <cellStyle name="20% - Accent5 2 2 4 2 4 2" xfId="9100"/>
    <cellStyle name="20% - Accent5 2 2 4 2 4 2 2" xfId="9101"/>
    <cellStyle name="20% - Accent5 2 2 4 2 4 2 2 2" xfId="9102"/>
    <cellStyle name="20% - Accent5 2 2 4 2 4 2 3" xfId="9103"/>
    <cellStyle name="20% - Accent5 2 2 4 2 4 3" xfId="9104"/>
    <cellStyle name="20% - Accent5 2 2 4 2 4 3 2" xfId="9105"/>
    <cellStyle name="20% - Accent5 2 2 4 2 4 4" xfId="9106"/>
    <cellStyle name="20% - Accent5 2 2 4 2 5" xfId="9107"/>
    <cellStyle name="20% - Accent5 2 2 4 2 5 2" xfId="9108"/>
    <cellStyle name="20% - Accent5 2 2 4 2 5 2 2" xfId="9109"/>
    <cellStyle name="20% - Accent5 2 2 4 2 5 3" xfId="9110"/>
    <cellStyle name="20% - Accent5 2 2 4 2 6" xfId="9111"/>
    <cellStyle name="20% - Accent5 2 2 4 2 6 2" xfId="9112"/>
    <cellStyle name="20% - Accent5 2 2 4 2 7" xfId="9113"/>
    <cellStyle name="20% - Accent5 2 2 4 3" xfId="9114"/>
    <cellStyle name="20% - Accent5 2 2 4 3 2" xfId="9115"/>
    <cellStyle name="20% - Accent5 2 2 4 3 2 2" xfId="9116"/>
    <cellStyle name="20% - Accent5 2 2 4 3 2 2 2" xfId="9117"/>
    <cellStyle name="20% - Accent5 2 2 4 3 2 2 2 2" xfId="9118"/>
    <cellStyle name="20% - Accent5 2 2 4 3 2 2 2 2 2" xfId="9119"/>
    <cellStyle name="20% - Accent5 2 2 4 3 2 2 2 3" xfId="9120"/>
    <cellStyle name="20% - Accent5 2 2 4 3 2 2 3" xfId="9121"/>
    <cellStyle name="20% - Accent5 2 2 4 3 2 2 3 2" xfId="9122"/>
    <cellStyle name="20% - Accent5 2 2 4 3 2 2 4" xfId="9123"/>
    <cellStyle name="20% - Accent5 2 2 4 3 2 3" xfId="9124"/>
    <cellStyle name="20% - Accent5 2 2 4 3 2 3 2" xfId="9125"/>
    <cellStyle name="20% - Accent5 2 2 4 3 2 3 2 2" xfId="9126"/>
    <cellStyle name="20% - Accent5 2 2 4 3 2 3 3" xfId="9127"/>
    <cellStyle name="20% - Accent5 2 2 4 3 2 4" xfId="9128"/>
    <cellStyle name="20% - Accent5 2 2 4 3 2 4 2" xfId="9129"/>
    <cellStyle name="20% - Accent5 2 2 4 3 2 5" xfId="9130"/>
    <cellStyle name="20% - Accent5 2 2 4 3 3" xfId="9131"/>
    <cellStyle name="20% - Accent5 2 2 4 3 3 2" xfId="9132"/>
    <cellStyle name="20% - Accent5 2 2 4 3 3 2 2" xfId="9133"/>
    <cellStyle name="20% - Accent5 2 2 4 3 3 2 2 2" xfId="9134"/>
    <cellStyle name="20% - Accent5 2 2 4 3 3 2 3" xfId="9135"/>
    <cellStyle name="20% - Accent5 2 2 4 3 3 3" xfId="9136"/>
    <cellStyle name="20% - Accent5 2 2 4 3 3 3 2" xfId="9137"/>
    <cellStyle name="20% - Accent5 2 2 4 3 3 4" xfId="9138"/>
    <cellStyle name="20% - Accent5 2 2 4 3 4" xfId="9139"/>
    <cellStyle name="20% - Accent5 2 2 4 3 4 2" xfId="9140"/>
    <cellStyle name="20% - Accent5 2 2 4 3 4 2 2" xfId="9141"/>
    <cellStyle name="20% - Accent5 2 2 4 3 4 3" xfId="9142"/>
    <cellStyle name="20% - Accent5 2 2 4 3 5" xfId="9143"/>
    <cellStyle name="20% - Accent5 2 2 4 3 5 2" xfId="9144"/>
    <cellStyle name="20% - Accent5 2 2 4 3 6" xfId="9145"/>
    <cellStyle name="20% - Accent5 2 2 4 4" xfId="9146"/>
    <cellStyle name="20% - Accent5 2 2 4 4 2" xfId="9147"/>
    <cellStyle name="20% - Accent5 2 2 4 4 2 2" xfId="9148"/>
    <cellStyle name="20% - Accent5 2 2 4 4 2 2 2" xfId="9149"/>
    <cellStyle name="20% - Accent5 2 2 4 4 2 2 2 2" xfId="9150"/>
    <cellStyle name="20% - Accent5 2 2 4 4 2 2 3" xfId="9151"/>
    <cellStyle name="20% - Accent5 2 2 4 4 2 3" xfId="9152"/>
    <cellStyle name="20% - Accent5 2 2 4 4 2 3 2" xfId="9153"/>
    <cellStyle name="20% - Accent5 2 2 4 4 2 4" xfId="9154"/>
    <cellStyle name="20% - Accent5 2 2 4 4 3" xfId="9155"/>
    <cellStyle name="20% - Accent5 2 2 4 4 3 2" xfId="9156"/>
    <cellStyle name="20% - Accent5 2 2 4 4 3 2 2" xfId="9157"/>
    <cellStyle name="20% - Accent5 2 2 4 4 3 3" xfId="9158"/>
    <cellStyle name="20% - Accent5 2 2 4 4 4" xfId="9159"/>
    <cellStyle name="20% - Accent5 2 2 4 4 4 2" xfId="9160"/>
    <cellStyle name="20% - Accent5 2 2 4 4 5" xfId="9161"/>
    <cellStyle name="20% - Accent5 2 2 4 5" xfId="9162"/>
    <cellStyle name="20% - Accent5 2 2 4 5 2" xfId="9163"/>
    <cellStyle name="20% - Accent5 2 2 4 5 2 2" xfId="9164"/>
    <cellStyle name="20% - Accent5 2 2 4 5 2 2 2" xfId="9165"/>
    <cellStyle name="20% - Accent5 2 2 4 5 2 3" xfId="9166"/>
    <cellStyle name="20% - Accent5 2 2 4 5 3" xfId="9167"/>
    <cellStyle name="20% - Accent5 2 2 4 5 3 2" xfId="9168"/>
    <cellStyle name="20% - Accent5 2 2 4 5 4" xfId="9169"/>
    <cellStyle name="20% - Accent5 2 2 4 6" xfId="9170"/>
    <cellStyle name="20% - Accent5 2 2 4 6 2" xfId="9171"/>
    <cellStyle name="20% - Accent5 2 2 4 6 2 2" xfId="9172"/>
    <cellStyle name="20% - Accent5 2 2 4 6 3" xfId="9173"/>
    <cellStyle name="20% - Accent5 2 2 4 7" xfId="9174"/>
    <cellStyle name="20% - Accent5 2 2 4 7 2" xfId="9175"/>
    <cellStyle name="20% - Accent5 2 2 4 8" xfId="9176"/>
    <cellStyle name="20% - Accent5 2 2 5" xfId="9177"/>
    <cellStyle name="20% - Accent5 2 2 5 2" xfId="9178"/>
    <cellStyle name="20% - Accent5 2 2 5 2 2" xfId="9179"/>
    <cellStyle name="20% - Accent5 2 2 5 2 2 2" xfId="9180"/>
    <cellStyle name="20% - Accent5 2 2 5 2 2 2 2" xfId="9181"/>
    <cellStyle name="20% - Accent5 2 2 5 2 2 2 2 2" xfId="9182"/>
    <cellStyle name="20% - Accent5 2 2 5 2 2 2 2 2 2" xfId="9183"/>
    <cellStyle name="20% - Accent5 2 2 5 2 2 2 2 3" xfId="9184"/>
    <cellStyle name="20% - Accent5 2 2 5 2 2 2 3" xfId="9185"/>
    <cellStyle name="20% - Accent5 2 2 5 2 2 2 3 2" xfId="9186"/>
    <cellStyle name="20% - Accent5 2 2 5 2 2 2 4" xfId="9187"/>
    <cellStyle name="20% - Accent5 2 2 5 2 2 3" xfId="9188"/>
    <cellStyle name="20% - Accent5 2 2 5 2 2 3 2" xfId="9189"/>
    <cellStyle name="20% - Accent5 2 2 5 2 2 3 2 2" xfId="9190"/>
    <cellStyle name="20% - Accent5 2 2 5 2 2 3 3" xfId="9191"/>
    <cellStyle name="20% - Accent5 2 2 5 2 2 4" xfId="9192"/>
    <cellStyle name="20% - Accent5 2 2 5 2 2 4 2" xfId="9193"/>
    <cellStyle name="20% - Accent5 2 2 5 2 2 5" xfId="9194"/>
    <cellStyle name="20% - Accent5 2 2 5 2 3" xfId="9195"/>
    <cellStyle name="20% - Accent5 2 2 5 2 3 2" xfId="9196"/>
    <cellStyle name="20% - Accent5 2 2 5 2 3 2 2" xfId="9197"/>
    <cellStyle name="20% - Accent5 2 2 5 2 3 2 2 2" xfId="9198"/>
    <cellStyle name="20% - Accent5 2 2 5 2 3 2 3" xfId="9199"/>
    <cellStyle name="20% - Accent5 2 2 5 2 3 3" xfId="9200"/>
    <cellStyle name="20% - Accent5 2 2 5 2 3 3 2" xfId="9201"/>
    <cellStyle name="20% - Accent5 2 2 5 2 3 4" xfId="9202"/>
    <cellStyle name="20% - Accent5 2 2 5 2 4" xfId="9203"/>
    <cellStyle name="20% - Accent5 2 2 5 2 4 2" xfId="9204"/>
    <cellStyle name="20% - Accent5 2 2 5 2 4 2 2" xfId="9205"/>
    <cellStyle name="20% - Accent5 2 2 5 2 4 3" xfId="9206"/>
    <cellStyle name="20% - Accent5 2 2 5 2 5" xfId="9207"/>
    <cellStyle name="20% - Accent5 2 2 5 2 5 2" xfId="9208"/>
    <cellStyle name="20% - Accent5 2 2 5 2 6" xfId="9209"/>
    <cellStyle name="20% - Accent5 2 2 5 3" xfId="9210"/>
    <cellStyle name="20% - Accent5 2 2 5 3 2" xfId="9211"/>
    <cellStyle name="20% - Accent5 2 2 5 3 2 2" xfId="9212"/>
    <cellStyle name="20% - Accent5 2 2 5 3 2 2 2" xfId="9213"/>
    <cellStyle name="20% - Accent5 2 2 5 3 2 2 2 2" xfId="9214"/>
    <cellStyle name="20% - Accent5 2 2 5 3 2 2 3" xfId="9215"/>
    <cellStyle name="20% - Accent5 2 2 5 3 2 3" xfId="9216"/>
    <cellStyle name="20% - Accent5 2 2 5 3 2 3 2" xfId="9217"/>
    <cellStyle name="20% - Accent5 2 2 5 3 2 4" xfId="9218"/>
    <cellStyle name="20% - Accent5 2 2 5 3 3" xfId="9219"/>
    <cellStyle name="20% - Accent5 2 2 5 3 3 2" xfId="9220"/>
    <cellStyle name="20% - Accent5 2 2 5 3 3 2 2" xfId="9221"/>
    <cellStyle name="20% - Accent5 2 2 5 3 3 3" xfId="9222"/>
    <cellStyle name="20% - Accent5 2 2 5 3 4" xfId="9223"/>
    <cellStyle name="20% - Accent5 2 2 5 3 4 2" xfId="9224"/>
    <cellStyle name="20% - Accent5 2 2 5 3 5" xfId="9225"/>
    <cellStyle name="20% - Accent5 2 2 5 4" xfId="9226"/>
    <cellStyle name="20% - Accent5 2 2 5 4 2" xfId="9227"/>
    <cellStyle name="20% - Accent5 2 2 5 4 2 2" xfId="9228"/>
    <cellStyle name="20% - Accent5 2 2 5 4 2 2 2" xfId="9229"/>
    <cellStyle name="20% - Accent5 2 2 5 4 2 3" xfId="9230"/>
    <cellStyle name="20% - Accent5 2 2 5 4 3" xfId="9231"/>
    <cellStyle name="20% - Accent5 2 2 5 4 3 2" xfId="9232"/>
    <cellStyle name="20% - Accent5 2 2 5 4 4" xfId="9233"/>
    <cellStyle name="20% - Accent5 2 2 5 5" xfId="9234"/>
    <cellStyle name="20% - Accent5 2 2 5 5 2" xfId="9235"/>
    <cellStyle name="20% - Accent5 2 2 5 5 2 2" xfId="9236"/>
    <cellStyle name="20% - Accent5 2 2 5 5 3" xfId="9237"/>
    <cellStyle name="20% - Accent5 2 2 5 6" xfId="9238"/>
    <cellStyle name="20% - Accent5 2 2 5 6 2" xfId="9239"/>
    <cellStyle name="20% - Accent5 2 2 5 7" xfId="9240"/>
    <cellStyle name="20% - Accent5 2 2 6" xfId="9241"/>
    <cellStyle name="20% - Accent5 2 2 6 2" xfId="9242"/>
    <cellStyle name="20% - Accent5 2 2 6 2 2" xfId="9243"/>
    <cellStyle name="20% - Accent5 2 2 6 2 2 2" xfId="9244"/>
    <cellStyle name="20% - Accent5 2 2 6 2 2 2 2" xfId="9245"/>
    <cellStyle name="20% - Accent5 2 2 6 2 2 2 2 2" xfId="9246"/>
    <cellStyle name="20% - Accent5 2 2 6 2 2 2 3" xfId="9247"/>
    <cellStyle name="20% - Accent5 2 2 6 2 2 3" xfId="9248"/>
    <cellStyle name="20% - Accent5 2 2 6 2 2 3 2" xfId="9249"/>
    <cellStyle name="20% - Accent5 2 2 6 2 2 4" xfId="9250"/>
    <cellStyle name="20% - Accent5 2 2 6 2 3" xfId="9251"/>
    <cellStyle name="20% - Accent5 2 2 6 2 3 2" xfId="9252"/>
    <cellStyle name="20% - Accent5 2 2 6 2 3 2 2" xfId="9253"/>
    <cellStyle name="20% - Accent5 2 2 6 2 3 3" xfId="9254"/>
    <cellStyle name="20% - Accent5 2 2 6 2 4" xfId="9255"/>
    <cellStyle name="20% - Accent5 2 2 6 2 4 2" xfId="9256"/>
    <cellStyle name="20% - Accent5 2 2 6 2 5" xfId="9257"/>
    <cellStyle name="20% - Accent5 2 2 6 3" xfId="9258"/>
    <cellStyle name="20% - Accent5 2 2 6 3 2" xfId="9259"/>
    <cellStyle name="20% - Accent5 2 2 6 3 2 2" xfId="9260"/>
    <cellStyle name="20% - Accent5 2 2 6 3 2 2 2" xfId="9261"/>
    <cellStyle name="20% - Accent5 2 2 6 3 2 3" xfId="9262"/>
    <cellStyle name="20% - Accent5 2 2 6 3 3" xfId="9263"/>
    <cellStyle name="20% - Accent5 2 2 6 3 3 2" xfId="9264"/>
    <cellStyle name="20% - Accent5 2 2 6 3 4" xfId="9265"/>
    <cellStyle name="20% - Accent5 2 2 6 4" xfId="9266"/>
    <cellStyle name="20% - Accent5 2 2 6 4 2" xfId="9267"/>
    <cellStyle name="20% - Accent5 2 2 6 4 2 2" xfId="9268"/>
    <cellStyle name="20% - Accent5 2 2 6 4 3" xfId="9269"/>
    <cellStyle name="20% - Accent5 2 2 6 5" xfId="9270"/>
    <cellStyle name="20% - Accent5 2 2 6 5 2" xfId="9271"/>
    <cellStyle name="20% - Accent5 2 2 6 6" xfId="9272"/>
    <cellStyle name="20% - Accent5 2 2 7" xfId="9273"/>
    <cellStyle name="20% - Accent5 2 2 7 2" xfId="9274"/>
    <cellStyle name="20% - Accent5 2 2 7 2 2" xfId="9275"/>
    <cellStyle name="20% - Accent5 2 2 7 2 2 2" xfId="9276"/>
    <cellStyle name="20% - Accent5 2 2 7 2 2 2 2" xfId="9277"/>
    <cellStyle name="20% - Accent5 2 2 7 2 2 3" xfId="9278"/>
    <cellStyle name="20% - Accent5 2 2 7 2 3" xfId="9279"/>
    <cellStyle name="20% - Accent5 2 2 7 2 3 2" xfId="9280"/>
    <cellStyle name="20% - Accent5 2 2 7 2 4" xfId="9281"/>
    <cellStyle name="20% - Accent5 2 2 7 3" xfId="9282"/>
    <cellStyle name="20% - Accent5 2 2 7 3 2" xfId="9283"/>
    <cellStyle name="20% - Accent5 2 2 7 3 2 2" xfId="9284"/>
    <cellStyle name="20% - Accent5 2 2 7 3 3" xfId="9285"/>
    <cellStyle name="20% - Accent5 2 2 7 4" xfId="9286"/>
    <cellStyle name="20% - Accent5 2 2 7 4 2" xfId="9287"/>
    <cellStyle name="20% - Accent5 2 2 7 5" xfId="9288"/>
    <cellStyle name="20% - Accent5 2 2 8" xfId="9289"/>
    <cellStyle name="20% - Accent5 2 2 8 2" xfId="9290"/>
    <cellStyle name="20% - Accent5 2 2 8 2 2" xfId="9291"/>
    <cellStyle name="20% - Accent5 2 2 8 2 2 2" xfId="9292"/>
    <cellStyle name="20% - Accent5 2 2 8 2 3" xfId="9293"/>
    <cellStyle name="20% - Accent5 2 2 8 3" xfId="9294"/>
    <cellStyle name="20% - Accent5 2 2 8 3 2" xfId="9295"/>
    <cellStyle name="20% - Accent5 2 2 8 4" xfId="9296"/>
    <cellStyle name="20% - Accent5 2 2 9" xfId="9297"/>
    <cellStyle name="20% - Accent5 2 2 9 2" xfId="9298"/>
    <cellStyle name="20% - Accent5 2 2 9 2 2" xfId="9299"/>
    <cellStyle name="20% - Accent5 2 2 9 3" xfId="9300"/>
    <cellStyle name="20% - Accent5 2 3" xfId="9301"/>
    <cellStyle name="20% - Accent5 2 3 10" xfId="9302"/>
    <cellStyle name="20% - Accent5 2 3 2" xfId="9303"/>
    <cellStyle name="20% - Accent5 2 3 2 2" xfId="9304"/>
    <cellStyle name="20% - Accent5 2 3 2 2 2" xfId="9305"/>
    <cellStyle name="20% - Accent5 2 3 2 2 2 2" xfId="9306"/>
    <cellStyle name="20% - Accent5 2 3 2 2 2 2 2" xfId="9307"/>
    <cellStyle name="20% - Accent5 2 3 2 2 2 2 2 2" xfId="9308"/>
    <cellStyle name="20% - Accent5 2 3 2 2 2 2 2 2 2" xfId="9309"/>
    <cellStyle name="20% - Accent5 2 3 2 2 2 2 2 2 2 2" xfId="9310"/>
    <cellStyle name="20% - Accent5 2 3 2 2 2 2 2 2 2 2 2" xfId="9311"/>
    <cellStyle name="20% - Accent5 2 3 2 2 2 2 2 2 2 3" xfId="9312"/>
    <cellStyle name="20% - Accent5 2 3 2 2 2 2 2 2 3" xfId="9313"/>
    <cellStyle name="20% - Accent5 2 3 2 2 2 2 2 2 3 2" xfId="9314"/>
    <cellStyle name="20% - Accent5 2 3 2 2 2 2 2 2 4" xfId="9315"/>
    <cellStyle name="20% - Accent5 2 3 2 2 2 2 2 3" xfId="9316"/>
    <cellStyle name="20% - Accent5 2 3 2 2 2 2 2 3 2" xfId="9317"/>
    <cellStyle name="20% - Accent5 2 3 2 2 2 2 2 3 2 2" xfId="9318"/>
    <cellStyle name="20% - Accent5 2 3 2 2 2 2 2 3 3" xfId="9319"/>
    <cellStyle name="20% - Accent5 2 3 2 2 2 2 2 4" xfId="9320"/>
    <cellStyle name="20% - Accent5 2 3 2 2 2 2 2 4 2" xfId="9321"/>
    <cellStyle name="20% - Accent5 2 3 2 2 2 2 2 5" xfId="9322"/>
    <cellStyle name="20% - Accent5 2 3 2 2 2 2 3" xfId="9323"/>
    <cellStyle name="20% - Accent5 2 3 2 2 2 2 3 2" xfId="9324"/>
    <cellStyle name="20% - Accent5 2 3 2 2 2 2 3 2 2" xfId="9325"/>
    <cellStyle name="20% - Accent5 2 3 2 2 2 2 3 2 2 2" xfId="9326"/>
    <cellStyle name="20% - Accent5 2 3 2 2 2 2 3 2 3" xfId="9327"/>
    <cellStyle name="20% - Accent5 2 3 2 2 2 2 3 3" xfId="9328"/>
    <cellStyle name="20% - Accent5 2 3 2 2 2 2 3 3 2" xfId="9329"/>
    <cellStyle name="20% - Accent5 2 3 2 2 2 2 3 4" xfId="9330"/>
    <cellStyle name="20% - Accent5 2 3 2 2 2 2 4" xfId="9331"/>
    <cellStyle name="20% - Accent5 2 3 2 2 2 2 4 2" xfId="9332"/>
    <cellStyle name="20% - Accent5 2 3 2 2 2 2 4 2 2" xfId="9333"/>
    <cellStyle name="20% - Accent5 2 3 2 2 2 2 4 3" xfId="9334"/>
    <cellStyle name="20% - Accent5 2 3 2 2 2 2 5" xfId="9335"/>
    <cellStyle name="20% - Accent5 2 3 2 2 2 2 5 2" xfId="9336"/>
    <cellStyle name="20% - Accent5 2 3 2 2 2 2 6" xfId="9337"/>
    <cellStyle name="20% - Accent5 2 3 2 2 2 3" xfId="9338"/>
    <cellStyle name="20% - Accent5 2 3 2 2 2 3 2" xfId="9339"/>
    <cellStyle name="20% - Accent5 2 3 2 2 2 3 2 2" xfId="9340"/>
    <cellStyle name="20% - Accent5 2 3 2 2 2 3 2 2 2" xfId="9341"/>
    <cellStyle name="20% - Accent5 2 3 2 2 2 3 2 2 2 2" xfId="9342"/>
    <cellStyle name="20% - Accent5 2 3 2 2 2 3 2 2 3" xfId="9343"/>
    <cellStyle name="20% - Accent5 2 3 2 2 2 3 2 3" xfId="9344"/>
    <cellStyle name="20% - Accent5 2 3 2 2 2 3 2 3 2" xfId="9345"/>
    <cellStyle name="20% - Accent5 2 3 2 2 2 3 2 4" xfId="9346"/>
    <cellStyle name="20% - Accent5 2 3 2 2 2 3 3" xfId="9347"/>
    <cellStyle name="20% - Accent5 2 3 2 2 2 3 3 2" xfId="9348"/>
    <cellStyle name="20% - Accent5 2 3 2 2 2 3 3 2 2" xfId="9349"/>
    <cellStyle name="20% - Accent5 2 3 2 2 2 3 3 3" xfId="9350"/>
    <cellStyle name="20% - Accent5 2 3 2 2 2 3 4" xfId="9351"/>
    <cellStyle name="20% - Accent5 2 3 2 2 2 3 4 2" xfId="9352"/>
    <cellStyle name="20% - Accent5 2 3 2 2 2 3 5" xfId="9353"/>
    <cellStyle name="20% - Accent5 2 3 2 2 2 4" xfId="9354"/>
    <cellStyle name="20% - Accent5 2 3 2 2 2 4 2" xfId="9355"/>
    <cellStyle name="20% - Accent5 2 3 2 2 2 4 2 2" xfId="9356"/>
    <cellStyle name="20% - Accent5 2 3 2 2 2 4 2 2 2" xfId="9357"/>
    <cellStyle name="20% - Accent5 2 3 2 2 2 4 2 3" xfId="9358"/>
    <cellStyle name="20% - Accent5 2 3 2 2 2 4 3" xfId="9359"/>
    <cellStyle name="20% - Accent5 2 3 2 2 2 4 3 2" xfId="9360"/>
    <cellStyle name="20% - Accent5 2 3 2 2 2 4 4" xfId="9361"/>
    <cellStyle name="20% - Accent5 2 3 2 2 2 5" xfId="9362"/>
    <cellStyle name="20% - Accent5 2 3 2 2 2 5 2" xfId="9363"/>
    <cellStyle name="20% - Accent5 2 3 2 2 2 5 2 2" xfId="9364"/>
    <cellStyle name="20% - Accent5 2 3 2 2 2 5 3" xfId="9365"/>
    <cellStyle name="20% - Accent5 2 3 2 2 2 6" xfId="9366"/>
    <cellStyle name="20% - Accent5 2 3 2 2 2 6 2" xfId="9367"/>
    <cellStyle name="20% - Accent5 2 3 2 2 2 7" xfId="9368"/>
    <cellStyle name="20% - Accent5 2 3 2 2 3" xfId="9369"/>
    <cellStyle name="20% - Accent5 2 3 2 2 3 2" xfId="9370"/>
    <cellStyle name="20% - Accent5 2 3 2 2 3 2 2" xfId="9371"/>
    <cellStyle name="20% - Accent5 2 3 2 2 3 2 2 2" xfId="9372"/>
    <cellStyle name="20% - Accent5 2 3 2 2 3 2 2 2 2" xfId="9373"/>
    <cellStyle name="20% - Accent5 2 3 2 2 3 2 2 2 2 2" xfId="9374"/>
    <cellStyle name="20% - Accent5 2 3 2 2 3 2 2 2 3" xfId="9375"/>
    <cellStyle name="20% - Accent5 2 3 2 2 3 2 2 3" xfId="9376"/>
    <cellStyle name="20% - Accent5 2 3 2 2 3 2 2 3 2" xfId="9377"/>
    <cellStyle name="20% - Accent5 2 3 2 2 3 2 2 4" xfId="9378"/>
    <cellStyle name="20% - Accent5 2 3 2 2 3 2 3" xfId="9379"/>
    <cellStyle name="20% - Accent5 2 3 2 2 3 2 3 2" xfId="9380"/>
    <cellStyle name="20% - Accent5 2 3 2 2 3 2 3 2 2" xfId="9381"/>
    <cellStyle name="20% - Accent5 2 3 2 2 3 2 3 3" xfId="9382"/>
    <cellStyle name="20% - Accent5 2 3 2 2 3 2 4" xfId="9383"/>
    <cellStyle name="20% - Accent5 2 3 2 2 3 2 4 2" xfId="9384"/>
    <cellStyle name="20% - Accent5 2 3 2 2 3 2 5" xfId="9385"/>
    <cellStyle name="20% - Accent5 2 3 2 2 3 3" xfId="9386"/>
    <cellStyle name="20% - Accent5 2 3 2 2 3 3 2" xfId="9387"/>
    <cellStyle name="20% - Accent5 2 3 2 2 3 3 2 2" xfId="9388"/>
    <cellStyle name="20% - Accent5 2 3 2 2 3 3 2 2 2" xfId="9389"/>
    <cellStyle name="20% - Accent5 2 3 2 2 3 3 2 3" xfId="9390"/>
    <cellStyle name="20% - Accent5 2 3 2 2 3 3 3" xfId="9391"/>
    <cellStyle name="20% - Accent5 2 3 2 2 3 3 3 2" xfId="9392"/>
    <cellStyle name="20% - Accent5 2 3 2 2 3 3 4" xfId="9393"/>
    <cellStyle name="20% - Accent5 2 3 2 2 3 4" xfId="9394"/>
    <cellStyle name="20% - Accent5 2 3 2 2 3 4 2" xfId="9395"/>
    <cellStyle name="20% - Accent5 2 3 2 2 3 4 2 2" xfId="9396"/>
    <cellStyle name="20% - Accent5 2 3 2 2 3 4 3" xfId="9397"/>
    <cellStyle name="20% - Accent5 2 3 2 2 3 5" xfId="9398"/>
    <cellStyle name="20% - Accent5 2 3 2 2 3 5 2" xfId="9399"/>
    <cellStyle name="20% - Accent5 2 3 2 2 3 6" xfId="9400"/>
    <cellStyle name="20% - Accent5 2 3 2 2 4" xfId="9401"/>
    <cellStyle name="20% - Accent5 2 3 2 2 4 2" xfId="9402"/>
    <cellStyle name="20% - Accent5 2 3 2 2 4 2 2" xfId="9403"/>
    <cellStyle name="20% - Accent5 2 3 2 2 4 2 2 2" xfId="9404"/>
    <cellStyle name="20% - Accent5 2 3 2 2 4 2 2 2 2" xfId="9405"/>
    <cellStyle name="20% - Accent5 2 3 2 2 4 2 2 3" xfId="9406"/>
    <cellStyle name="20% - Accent5 2 3 2 2 4 2 3" xfId="9407"/>
    <cellStyle name="20% - Accent5 2 3 2 2 4 2 3 2" xfId="9408"/>
    <cellStyle name="20% - Accent5 2 3 2 2 4 2 4" xfId="9409"/>
    <cellStyle name="20% - Accent5 2 3 2 2 4 3" xfId="9410"/>
    <cellStyle name="20% - Accent5 2 3 2 2 4 3 2" xfId="9411"/>
    <cellStyle name="20% - Accent5 2 3 2 2 4 3 2 2" xfId="9412"/>
    <cellStyle name="20% - Accent5 2 3 2 2 4 3 3" xfId="9413"/>
    <cellStyle name="20% - Accent5 2 3 2 2 4 4" xfId="9414"/>
    <cellStyle name="20% - Accent5 2 3 2 2 4 4 2" xfId="9415"/>
    <cellStyle name="20% - Accent5 2 3 2 2 4 5" xfId="9416"/>
    <cellStyle name="20% - Accent5 2 3 2 2 5" xfId="9417"/>
    <cellStyle name="20% - Accent5 2 3 2 2 5 2" xfId="9418"/>
    <cellStyle name="20% - Accent5 2 3 2 2 5 2 2" xfId="9419"/>
    <cellStyle name="20% - Accent5 2 3 2 2 5 2 2 2" xfId="9420"/>
    <cellStyle name="20% - Accent5 2 3 2 2 5 2 3" xfId="9421"/>
    <cellStyle name="20% - Accent5 2 3 2 2 5 3" xfId="9422"/>
    <cellStyle name="20% - Accent5 2 3 2 2 5 3 2" xfId="9423"/>
    <cellStyle name="20% - Accent5 2 3 2 2 5 4" xfId="9424"/>
    <cellStyle name="20% - Accent5 2 3 2 2 6" xfId="9425"/>
    <cellStyle name="20% - Accent5 2 3 2 2 6 2" xfId="9426"/>
    <cellStyle name="20% - Accent5 2 3 2 2 6 2 2" xfId="9427"/>
    <cellStyle name="20% - Accent5 2 3 2 2 6 3" xfId="9428"/>
    <cellStyle name="20% - Accent5 2 3 2 2 7" xfId="9429"/>
    <cellStyle name="20% - Accent5 2 3 2 2 7 2" xfId="9430"/>
    <cellStyle name="20% - Accent5 2 3 2 2 8" xfId="9431"/>
    <cellStyle name="20% - Accent5 2 3 2 3" xfId="9432"/>
    <cellStyle name="20% - Accent5 2 3 2 3 2" xfId="9433"/>
    <cellStyle name="20% - Accent5 2 3 2 3 2 2" xfId="9434"/>
    <cellStyle name="20% - Accent5 2 3 2 3 2 2 2" xfId="9435"/>
    <cellStyle name="20% - Accent5 2 3 2 3 2 2 2 2" xfId="9436"/>
    <cellStyle name="20% - Accent5 2 3 2 3 2 2 2 2 2" xfId="9437"/>
    <cellStyle name="20% - Accent5 2 3 2 3 2 2 2 2 2 2" xfId="9438"/>
    <cellStyle name="20% - Accent5 2 3 2 3 2 2 2 2 3" xfId="9439"/>
    <cellStyle name="20% - Accent5 2 3 2 3 2 2 2 3" xfId="9440"/>
    <cellStyle name="20% - Accent5 2 3 2 3 2 2 2 3 2" xfId="9441"/>
    <cellStyle name="20% - Accent5 2 3 2 3 2 2 2 4" xfId="9442"/>
    <cellStyle name="20% - Accent5 2 3 2 3 2 2 3" xfId="9443"/>
    <cellStyle name="20% - Accent5 2 3 2 3 2 2 3 2" xfId="9444"/>
    <cellStyle name="20% - Accent5 2 3 2 3 2 2 3 2 2" xfId="9445"/>
    <cellStyle name="20% - Accent5 2 3 2 3 2 2 3 3" xfId="9446"/>
    <cellStyle name="20% - Accent5 2 3 2 3 2 2 4" xfId="9447"/>
    <cellStyle name="20% - Accent5 2 3 2 3 2 2 4 2" xfId="9448"/>
    <cellStyle name="20% - Accent5 2 3 2 3 2 2 5" xfId="9449"/>
    <cellStyle name="20% - Accent5 2 3 2 3 2 3" xfId="9450"/>
    <cellStyle name="20% - Accent5 2 3 2 3 2 3 2" xfId="9451"/>
    <cellStyle name="20% - Accent5 2 3 2 3 2 3 2 2" xfId="9452"/>
    <cellStyle name="20% - Accent5 2 3 2 3 2 3 2 2 2" xfId="9453"/>
    <cellStyle name="20% - Accent5 2 3 2 3 2 3 2 3" xfId="9454"/>
    <cellStyle name="20% - Accent5 2 3 2 3 2 3 3" xfId="9455"/>
    <cellStyle name="20% - Accent5 2 3 2 3 2 3 3 2" xfId="9456"/>
    <cellStyle name="20% - Accent5 2 3 2 3 2 3 4" xfId="9457"/>
    <cellStyle name="20% - Accent5 2 3 2 3 2 4" xfId="9458"/>
    <cellStyle name="20% - Accent5 2 3 2 3 2 4 2" xfId="9459"/>
    <cellStyle name="20% - Accent5 2 3 2 3 2 4 2 2" xfId="9460"/>
    <cellStyle name="20% - Accent5 2 3 2 3 2 4 3" xfId="9461"/>
    <cellStyle name="20% - Accent5 2 3 2 3 2 5" xfId="9462"/>
    <cellStyle name="20% - Accent5 2 3 2 3 2 5 2" xfId="9463"/>
    <cellStyle name="20% - Accent5 2 3 2 3 2 6" xfId="9464"/>
    <cellStyle name="20% - Accent5 2 3 2 3 3" xfId="9465"/>
    <cellStyle name="20% - Accent5 2 3 2 3 3 2" xfId="9466"/>
    <cellStyle name="20% - Accent5 2 3 2 3 3 2 2" xfId="9467"/>
    <cellStyle name="20% - Accent5 2 3 2 3 3 2 2 2" xfId="9468"/>
    <cellStyle name="20% - Accent5 2 3 2 3 3 2 2 2 2" xfId="9469"/>
    <cellStyle name="20% - Accent5 2 3 2 3 3 2 2 3" xfId="9470"/>
    <cellStyle name="20% - Accent5 2 3 2 3 3 2 3" xfId="9471"/>
    <cellStyle name="20% - Accent5 2 3 2 3 3 2 3 2" xfId="9472"/>
    <cellStyle name="20% - Accent5 2 3 2 3 3 2 4" xfId="9473"/>
    <cellStyle name="20% - Accent5 2 3 2 3 3 3" xfId="9474"/>
    <cellStyle name="20% - Accent5 2 3 2 3 3 3 2" xfId="9475"/>
    <cellStyle name="20% - Accent5 2 3 2 3 3 3 2 2" xfId="9476"/>
    <cellStyle name="20% - Accent5 2 3 2 3 3 3 3" xfId="9477"/>
    <cellStyle name="20% - Accent5 2 3 2 3 3 4" xfId="9478"/>
    <cellStyle name="20% - Accent5 2 3 2 3 3 4 2" xfId="9479"/>
    <cellStyle name="20% - Accent5 2 3 2 3 3 5" xfId="9480"/>
    <cellStyle name="20% - Accent5 2 3 2 3 4" xfId="9481"/>
    <cellStyle name="20% - Accent5 2 3 2 3 4 2" xfId="9482"/>
    <cellStyle name="20% - Accent5 2 3 2 3 4 2 2" xfId="9483"/>
    <cellStyle name="20% - Accent5 2 3 2 3 4 2 2 2" xfId="9484"/>
    <cellStyle name="20% - Accent5 2 3 2 3 4 2 3" xfId="9485"/>
    <cellStyle name="20% - Accent5 2 3 2 3 4 3" xfId="9486"/>
    <cellStyle name="20% - Accent5 2 3 2 3 4 3 2" xfId="9487"/>
    <cellStyle name="20% - Accent5 2 3 2 3 4 4" xfId="9488"/>
    <cellStyle name="20% - Accent5 2 3 2 3 5" xfId="9489"/>
    <cellStyle name="20% - Accent5 2 3 2 3 5 2" xfId="9490"/>
    <cellStyle name="20% - Accent5 2 3 2 3 5 2 2" xfId="9491"/>
    <cellStyle name="20% - Accent5 2 3 2 3 5 3" xfId="9492"/>
    <cellStyle name="20% - Accent5 2 3 2 3 6" xfId="9493"/>
    <cellStyle name="20% - Accent5 2 3 2 3 6 2" xfId="9494"/>
    <cellStyle name="20% - Accent5 2 3 2 3 7" xfId="9495"/>
    <cellStyle name="20% - Accent5 2 3 2 4" xfId="9496"/>
    <cellStyle name="20% - Accent5 2 3 2 4 2" xfId="9497"/>
    <cellStyle name="20% - Accent5 2 3 2 4 2 2" xfId="9498"/>
    <cellStyle name="20% - Accent5 2 3 2 4 2 2 2" xfId="9499"/>
    <cellStyle name="20% - Accent5 2 3 2 4 2 2 2 2" xfId="9500"/>
    <cellStyle name="20% - Accent5 2 3 2 4 2 2 2 2 2" xfId="9501"/>
    <cellStyle name="20% - Accent5 2 3 2 4 2 2 2 3" xfId="9502"/>
    <cellStyle name="20% - Accent5 2 3 2 4 2 2 3" xfId="9503"/>
    <cellStyle name="20% - Accent5 2 3 2 4 2 2 3 2" xfId="9504"/>
    <cellStyle name="20% - Accent5 2 3 2 4 2 2 4" xfId="9505"/>
    <cellStyle name="20% - Accent5 2 3 2 4 2 3" xfId="9506"/>
    <cellStyle name="20% - Accent5 2 3 2 4 2 3 2" xfId="9507"/>
    <cellStyle name="20% - Accent5 2 3 2 4 2 3 2 2" xfId="9508"/>
    <cellStyle name="20% - Accent5 2 3 2 4 2 3 3" xfId="9509"/>
    <cellStyle name="20% - Accent5 2 3 2 4 2 4" xfId="9510"/>
    <cellStyle name="20% - Accent5 2 3 2 4 2 4 2" xfId="9511"/>
    <cellStyle name="20% - Accent5 2 3 2 4 2 5" xfId="9512"/>
    <cellStyle name="20% - Accent5 2 3 2 4 3" xfId="9513"/>
    <cellStyle name="20% - Accent5 2 3 2 4 3 2" xfId="9514"/>
    <cellStyle name="20% - Accent5 2 3 2 4 3 2 2" xfId="9515"/>
    <cellStyle name="20% - Accent5 2 3 2 4 3 2 2 2" xfId="9516"/>
    <cellStyle name="20% - Accent5 2 3 2 4 3 2 3" xfId="9517"/>
    <cellStyle name="20% - Accent5 2 3 2 4 3 3" xfId="9518"/>
    <cellStyle name="20% - Accent5 2 3 2 4 3 3 2" xfId="9519"/>
    <cellStyle name="20% - Accent5 2 3 2 4 3 4" xfId="9520"/>
    <cellStyle name="20% - Accent5 2 3 2 4 4" xfId="9521"/>
    <cellStyle name="20% - Accent5 2 3 2 4 4 2" xfId="9522"/>
    <cellStyle name="20% - Accent5 2 3 2 4 4 2 2" xfId="9523"/>
    <cellStyle name="20% - Accent5 2 3 2 4 4 3" xfId="9524"/>
    <cellStyle name="20% - Accent5 2 3 2 4 5" xfId="9525"/>
    <cellStyle name="20% - Accent5 2 3 2 4 5 2" xfId="9526"/>
    <cellStyle name="20% - Accent5 2 3 2 4 6" xfId="9527"/>
    <cellStyle name="20% - Accent5 2 3 2 5" xfId="9528"/>
    <cellStyle name="20% - Accent5 2 3 2 5 2" xfId="9529"/>
    <cellStyle name="20% - Accent5 2 3 2 5 2 2" xfId="9530"/>
    <cellStyle name="20% - Accent5 2 3 2 5 2 2 2" xfId="9531"/>
    <cellStyle name="20% - Accent5 2 3 2 5 2 2 2 2" xfId="9532"/>
    <cellStyle name="20% - Accent5 2 3 2 5 2 2 3" xfId="9533"/>
    <cellStyle name="20% - Accent5 2 3 2 5 2 3" xfId="9534"/>
    <cellStyle name="20% - Accent5 2 3 2 5 2 3 2" xfId="9535"/>
    <cellStyle name="20% - Accent5 2 3 2 5 2 4" xfId="9536"/>
    <cellStyle name="20% - Accent5 2 3 2 5 3" xfId="9537"/>
    <cellStyle name="20% - Accent5 2 3 2 5 3 2" xfId="9538"/>
    <cellStyle name="20% - Accent5 2 3 2 5 3 2 2" xfId="9539"/>
    <cellStyle name="20% - Accent5 2 3 2 5 3 3" xfId="9540"/>
    <cellStyle name="20% - Accent5 2 3 2 5 4" xfId="9541"/>
    <cellStyle name="20% - Accent5 2 3 2 5 4 2" xfId="9542"/>
    <cellStyle name="20% - Accent5 2 3 2 5 5" xfId="9543"/>
    <cellStyle name="20% - Accent5 2 3 2 6" xfId="9544"/>
    <cellStyle name="20% - Accent5 2 3 2 6 2" xfId="9545"/>
    <cellStyle name="20% - Accent5 2 3 2 6 2 2" xfId="9546"/>
    <cellStyle name="20% - Accent5 2 3 2 6 2 2 2" xfId="9547"/>
    <cellStyle name="20% - Accent5 2 3 2 6 2 3" xfId="9548"/>
    <cellStyle name="20% - Accent5 2 3 2 6 3" xfId="9549"/>
    <cellStyle name="20% - Accent5 2 3 2 6 3 2" xfId="9550"/>
    <cellStyle name="20% - Accent5 2 3 2 6 4" xfId="9551"/>
    <cellStyle name="20% - Accent5 2 3 2 7" xfId="9552"/>
    <cellStyle name="20% - Accent5 2 3 2 7 2" xfId="9553"/>
    <cellStyle name="20% - Accent5 2 3 2 7 2 2" xfId="9554"/>
    <cellStyle name="20% - Accent5 2 3 2 7 3" xfId="9555"/>
    <cellStyle name="20% - Accent5 2 3 2 8" xfId="9556"/>
    <cellStyle name="20% - Accent5 2 3 2 8 2" xfId="9557"/>
    <cellStyle name="20% - Accent5 2 3 2 9" xfId="9558"/>
    <cellStyle name="20% - Accent5 2 3 3" xfId="9559"/>
    <cellStyle name="20% - Accent5 2 3 3 2" xfId="9560"/>
    <cellStyle name="20% - Accent5 2 3 3 2 2" xfId="9561"/>
    <cellStyle name="20% - Accent5 2 3 3 2 2 2" xfId="9562"/>
    <cellStyle name="20% - Accent5 2 3 3 2 2 2 2" xfId="9563"/>
    <cellStyle name="20% - Accent5 2 3 3 2 2 2 2 2" xfId="9564"/>
    <cellStyle name="20% - Accent5 2 3 3 2 2 2 2 2 2" xfId="9565"/>
    <cellStyle name="20% - Accent5 2 3 3 2 2 2 2 2 2 2" xfId="9566"/>
    <cellStyle name="20% - Accent5 2 3 3 2 2 2 2 2 3" xfId="9567"/>
    <cellStyle name="20% - Accent5 2 3 3 2 2 2 2 3" xfId="9568"/>
    <cellStyle name="20% - Accent5 2 3 3 2 2 2 2 3 2" xfId="9569"/>
    <cellStyle name="20% - Accent5 2 3 3 2 2 2 2 4" xfId="9570"/>
    <cellStyle name="20% - Accent5 2 3 3 2 2 2 3" xfId="9571"/>
    <cellStyle name="20% - Accent5 2 3 3 2 2 2 3 2" xfId="9572"/>
    <cellStyle name="20% - Accent5 2 3 3 2 2 2 3 2 2" xfId="9573"/>
    <cellStyle name="20% - Accent5 2 3 3 2 2 2 3 3" xfId="9574"/>
    <cellStyle name="20% - Accent5 2 3 3 2 2 2 4" xfId="9575"/>
    <cellStyle name="20% - Accent5 2 3 3 2 2 2 4 2" xfId="9576"/>
    <cellStyle name="20% - Accent5 2 3 3 2 2 2 5" xfId="9577"/>
    <cellStyle name="20% - Accent5 2 3 3 2 2 3" xfId="9578"/>
    <cellStyle name="20% - Accent5 2 3 3 2 2 3 2" xfId="9579"/>
    <cellStyle name="20% - Accent5 2 3 3 2 2 3 2 2" xfId="9580"/>
    <cellStyle name="20% - Accent5 2 3 3 2 2 3 2 2 2" xfId="9581"/>
    <cellStyle name="20% - Accent5 2 3 3 2 2 3 2 3" xfId="9582"/>
    <cellStyle name="20% - Accent5 2 3 3 2 2 3 3" xfId="9583"/>
    <cellStyle name="20% - Accent5 2 3 3 2 2 3 3 2" xfId="9584"/>
    <cellStyle name="20% - Accent5 2 3 3 2 2 3 4" xfId="9585"/>
    <cellStyle name="20% - Accent5 2 3 3 2 2 4" xfId="9586"/>
    <cellStyle name="20% - Accent5 2 3 3 2 2 4 2" xfId="9587"/>
    <cellStyle name="20% - Accent5 2 3 3 2 2 4 2 2" xfId="9588"/>
    <cellStyle name="20% - Accent5 2 3 3 2 2 4 3" xfId="9589"/>
    <cellStyle name="20% - Accent5 2 3 3 2 2 5" xfId="9590"/>
    <cellStyle name="20% - Accent5 2 3 3 2 2 5 2" xfId="9591"/>
    <cellStyle name="20% - Accent5 2 3 3 2 2 6" xfId="9592"/>
    <cellStyle name="20% - Accent5 2 3 3 2 3" xfId="9593"/>
    <cellStyle name="20% - Accent5 2 3 3 2 3 2" xfId="9594"/>
    <cellStyle name="20% - Accent5 2 3 3 2 3 2 2" xfId="9595"/>
    <cellStyle name="20% - Accent5 2 3 3 2 3 2 2 2" xfId="9596"/>
    <cellStyle name="20% - Accent5 2 3 3 2 3 2 2 2 2" xfId="9597"/>
    <cellStyle name="20% - Accent5 2 3 3 2 3 2 2 3" xfId="9598"/>
    <cellStyle name="20% - Accent5 2 3 3 2 3 2 3" xfId="9599"/>
    <cellStyle name="20% - Accent5 2 3 3 2 3 2 3 2" xfId="9600"/>
    <cellStyle name="20% - Accent5 2 3 3 2 3 2 4" xfId="9601"/>
    <cellStyle name="20% - Accent5 2 3 3 2 3 3" xfId="9602"/>
    <cellStyle name="20% - Accent5 2 3 3 2 3 3 2" xfId="9603"/>
    <cellStyle name="20% - Accent5 2 3 3 2 3 3 2 2" xfId="9604"/>
    <cellStyle name="20% - Accent5 2 3 3 2 3 3 3" xfId="9605"/>
    <cellStyle name="20% - Accent5 2 3 3 2 3 4" xfId="9606"/>
    <cellStyle name="20% - Accent5 2 3 3 2 3 4 2" xfId="9607"/>
    <cellStyle name="20% - Accent5 2 3 3 2 3 5" xfId="9608"/>
    <cellStyle name="20% - Accent5 2 3 3 2 4" xfId="9609"/>
    <cellStyle name="20% - Accent5 2 3 3 2 4 2" xfId="9610"/>
    <cellStyle name="20% - Accent5 2 3 3 2 4 2 2" xfId="9611"/>
    <cellStyle name="20% - Accent5 2 3 3 2 4 2 2 2" xfId="9612"/>
    <cellStyle name="20% - Accent5 2 3 3 2 4 2 3" xfId="9613"/>
    <cellStyle name="20% - Accent5 2 3 3 2 4 3" xfId="9614"/>
    <cellStyle name="20% - Accent5 2 3 3 2 4 3 2" xfId="9615"/>
    <cellStyle name="20% - Accent5 2 3 3 2 4 4" xfId="9616"/>
    <cellStyle name="20% - Accent5 2 3 3 2 5" xfId="9617"/>
    <cellStyle name="20% - Accent5 2 3 3 2 5 2" xfId="9618"/>
    <cellStyle name="20% - Accent5 2 3 3 2 5 2 2" xfId="9619"/>
    <cellStyle name="20% - Accent5 2 3 3 2 5 3" xfId="9620"/>
    <cellStyle name="20% - Accent5 2 3 3 2 6" xfId="9621"/>
    <cellStyle name="20% - Accent5 2 3 3 2 6 2" xfId="9622"/>
    <cellStyle name="20% - Accent5 2 3 3 2 7" xfId="9623"/>
    <cellStyle name="20% - Accent5 2 3 3 3" xfId="9624"/>
    <cellStyle name="20% - Accent5 2 3 3 3 2" xfId="9625"/>
    <cellStyle name="20% - Accent5 2 3 3 3 2 2" xfId="9626"/>
    <cellStyle name="20% - Accent5 2 3 3 3 2 2 2" xfId="9627"/>
    <cellStyle name="20% - Accent5 2 3 3 3 2 2 2 2" xfId="9628"/>
    <cellStyle name="20% - Accent5 2 3 3 3 2 2 2 2 2" xfId="9629"/>
    <cellStyle name="20% - Accent5 2 3 3 3 2 2 2 3" xfId="9630"/>
    <cellStyle name="20% - Accent5 2 3 3 3 2 2 3" xfId="9631"/>
    <cellStyle name="20% - Accent5 2 3 3 3 2 2 3 2" xfId="9632"/>
    <cellStyle name="20% - Accent5 2 3 3 3 2 2 4" xfId="9633"/>
    <cellStyle name="20% - Accent5 2 3 3 3 2 3" xfId="9634"/>
    <cellStyle name="20% - Accent5 2 3 3 3 2 3 2" xfId="9635"/>
    <cellStyle name="20% - Accent5 2 3 3 3 2 3 2 2" xfId="9636"/>
    <cellStyle name="20% - Accent5 2 3 3 3 2 3 3" xfId="9637"/>
    <cellStyle name="20% - Accent5 2 3 3 3 2 4" xfId="9638"/>
    <cellStyle name="20% - Accent5 2 3 3 3 2 4 2" xfId="9639"/>
    <cellStyle name="20% - Accent5 2 3 3 3 2 5" xfId="9640"/>
    <cellStyle name="20% - Accent5 2 3 3 3 3" xfId="9641"/>
    <cellStyle name="20% - Accent5 2 3 3 3 3 2" xfId="9642"/>
    <cellStyle name="20% - Accent5 2 3 3 3 3 2 2" xfId="9643"/>
    <cellStyle name="20% - Accent5 2 3 3 3 3 2 2 2" xfId="9644"/>
    <cellStyle name="20% - Accent5 2 3 3 3 3 2 3" xfId="9645"/>
    <cellStyle name="20% - Accent5 2 3 3 3 3 3" xfId="9646"/>
    <cellStyle name="20% - Accent5 2 3 3 3 3 3 2" xfId="9647"/>
    <cellStyle name="20% - Accent5 2 3 3 3 3 4" xfId="9648"/>
    <cellStyle name="20% - Accent5 2 3 3 3 4" xfId="9649"/>
    <cellStyle name="20% - Accent5 2 3 3 3 4 2" xfId="9650"/>
    <cellStyle name="20% - Accent5 2 3 3 3 4 2 2" xfId="9651"/>
    <cellStyle name="20% - Accent5 2 3 3 3 4 3" xfId="9652"/>
    <cellStyle name="20% - Accent5 2 3 3 3 5" xfId="9653"/>
    <cellStyle name="20% - Accent5 2 3 3 3 5 2" xfId="9654"/>
    <cellStyle name="20% - Accent5 2 3 3 3 6" xfId="9655"/>
    <cellStyle name="20% - Accent5 2 3 3 4" xfId="9656"/>
    <cellStyle name="20% - Accent5 2 3 3 4 2" xfId="9657"/>
    <cellStyle name="20% - Accent5 2 3 3 4 2 2" xfId="9658"/>
    <cellStyle name="20% - Accent5 2 3 3 4 2 2 2" xfId="9659"/>
    <cellStyle name="20% - Accent5 2 3 3 4 2 2 2 2" xfId="9660"/>
    <cellStyle name="20% - Accent5 2 3 3 4 2 2 3" xfId="9661"/>
    <cellStyle name="20% - Accent5 2 3 3 4 2 3" xfId="9662"/>
    <cellStyle name="20% - Accent5 2 3 3 4 2 3 2" xfId="9663"/>
    <cellStyle name="20% - Accent5 2 3 3 4 2 4" xfId="9664"/>
    <cellStyle name="20% - Accent5 2 3 3 4 3" xfId="9665"/>
    <cellStyle name="20% - Accent5 2 3 3 4 3 2" xfId="9666"/>
    <cellStyle name="20% - Accent5 2 3 3 4 3 2 2" xfId="9667"/>
    <cellStyle name="20% - Accent5 2 3 3 4 3 3" xfId="9668"/>
    <cellStyle name="20% - Accent5 2 3 3 4 4" xfId="9669"/>
    <cellStyle name="20% - Accent5 2 3 3 4 4 2" xfId="9670"/>
    <cellStyle name="20% - Accent5 2 3 3 4 5" xfId="9671"/>
    <cellStyle name="20% - Accent5 2 3 3 5" xfId="9672"/>
    <cellStyle name="20% - Accent5 2 3 3 5 2" xfId="9673"/>
    <cellStyle name="20% - Accent5 2 3 3 5 2 2" xfId="9674"/>
    <cellStyle name="20% - Accent5 2 3 3 5 2 2 2" xfId="9675"/>
    <cellStyle name="20% - Accent5 2 3 3 5 2 3" xfId="9676"/>
    <cellStyle name="20% - Accent5 2 3 3 5 3" xfId="9677"/>
    <cellStyle name="20% - Accent5 2 3 3 5 3 2" xfId="9678"/>
    <cellStyle name="20% - Accent5 2 3 3 5 4" xfId="9679"/>
    <cellStyle name="20% - Accent5 2 3 3 6" xfId="9680"/>
    <cellStyle name="20% - Accent5 2 3 3 6 2" xfId="9681"/>
    <cellStyle name="20% - Accent5 2 3 3 6 2 2" xfId="9682"/>
    <cellStyle name="20% - Accent5 2 3 3 6 3" xfId="9683"/>
    <cellStyle name="20% - Accent5 2 3 3 7" xfId="9684"/>
    <cellStyle name="20% - Accent5 2 3 3 7 2" xfId="9685"/>
    <cellStyle name="20% - Accent5 2 3 3 8" xfId="9686"/>
    <cellStyle name="20% - Accent5 2 3 4" xfId="9687"/>
    <cellStyle name="20% - Accent5 2 3 4 2" xfId="9688"/>
    <cellStyle name="20% - Accent5 2 3 4 2 2" xfId="9689"/>
    <cellStyle name="20% - Accent5 2 3 4 2 2 2" xfId="9690"/>
    <cellStyle name="20% - Accent5 2 3 4 2 2 2 2" xfId="9691"/>
    <cellStyle name="20% - Accent5 2 3 4 2 2 2 2 2" xfId="9692"/>
    <cellStyle name="20% - Accent5 2 3 4 2 2 2 2 2 2" xfId="9693"/>
    <cellStyle name="20% - Accent5 2 3 4 2 2 2 2 3" xfId="9694"/>
    <cellStyle name="20% - Accent5 2 3 4 2 2 2 3" xfId="9695"/>
    <cellStyle name="20% - Accent5 2 3 4 2 2 2 3 2" xfId="9696"/>
    <cellStyle name="20% - Accent5 2 3 4 2 2 2 4" xfId="9697"/>
    <cellStyle name="20% - Accent5 2 3 4 2 2 3" xfId="9698"/>
    <cellStyle name="20% - Accent5 2 3 4 2 2 3 2" xfId="9699"/>
    <cellStyle name="20% - Accent5 2 3 4 2 2 3 2 2" xfId="9700"/>
    <cellStyle name="20% - Accent5 2 3 4 2 2 3 3" xfId="9701"/>
    <cellStyle name="20% - Accent5 2 3 4 2 2 4" xfId="9702"/>
    <cellStyle name="20% - Accent5 2 3 4 2 2 4 2" xfId="9703"/>
    <cellStyle name="20% - Accent5 2 3 4 2 2 5" xfId="9704"/>
    <cellStyle name="20% - Accent5 2 3 4 2 3" xfId="9705"/>
    <cellStyle name="20% - Accent5 2 3 4 2 3 2" xfId="9706"/>
    <cellStyle name="20% - Accent5 2 3 4 2 3 2 2" xfId="9707"/>
    <cellStyle name="20% - Accent5 2 3 4 2 3 2 2 2" xfId="9708"/>
    <cellStyle name="20% - Accent5 2 3 4 2 3 2 3" xfId="9709"/>
    <cellStyle name="20% - Accent5 2 3 4 2 3 3" xfId="9710"/>
    <cellStyle name="20% - Accent5 2 3 4 2 3 3 2" xfId="9711"/>
    <cellStyle name="20% - Accent5 2 3 4 2 3 4" xfId="9712"/>
    <cellStyle name="20% - Accent5 2 3 4 2 4" xfId="9713"/>
    <cellStyle name="20% - Accent5 2 3 4 2 4 2" xfId="9714"/>
    <cellStyle name="20% - Accent5 2 3 4 2 4 2 2" xfId="9715"/>
    <cellStyle name="20% - Accent5 2 3 4 2 4 3" xfId="9716"/>
    <cellStyle name="20% - Accent5 2 3 4 2 5" xfId="9717"/>
    <cellStyle name="20% - Accent5 2 3 4 2 5 2" xfId="9718"/>
    <cellStyle name="20% - Accent5 2 3 4 2 6" xfId="9719"/>
    <cellStyle name="20% - Accent5 2 3 4 3" xfId="9720"/>
    <cellStyle name="20% - Accent5 2 3 4 3 2" xfId="9721"/>
    <cellStyle name="20% - Accent5 2 3 4 3 2 2" xfId="9722"/>
    <cellStyle name="20% - Accent5 2 3 4 3 2 2 2" xfId="9723"/>
    <cellStyle name="20% - Accent5 2 3 4 3 2 2 2 2" xfId="9724"/>
    <cellStyle name="20% - Accent5 2 3 4 3 2 2 3" xfId="9725"/>
    <cellStyle name="20% - Accent5 2 3 4 3 2 3" xfId="9726"/>
    <cellStyle name="20% - Accent5 2 3 4 3 2 3 2" xfId="9727"/>
    <cellStyle name="20% - Accent5 2 3 4 3 2 4" xfId="9728"/>
    <cellStyle name="20% - Accent5 2 3 4 3 3" xfId="9729"/>
    <cellStyle name="20% - Accent5 2 3 4 3 3 2" xfId="9730"/>
    <cellStyle name="20% - Accent5 2 3 4 3 3 2 2" xfId="9731"/>
    <cellStyle name="20% - Accent5 2 3 4 3 3 3" xfId="9732"/>
    <cellStyle name="20% - Accent5 2 3 4 3 4" xfId="9733"/>
    <cellStyle name="20% - Accent5 2 3 4 3 4 2" xfId="9734"/>
    <cellStyle name="20% - Accent5 2 3 4 3 5" xfId="9735"/>
    <cellStyle name="20% - Accent5 2 3 4 4" xfId="9736"/>
    <cellStyle name="20% - Accent5 2 3 4 4 2" xfId="9737"/>
    <cellStyle name="20% - Accent5 2 3 4 4 2 2" xfId="9738"/>
    <cellStyle name="20% - Accent5 2 3 4 4 2 2 2" xfId="9739"/>
    <cellStyle name="20% - Accent5 2 3 4 4 2 3" xfId="9740"/>
    <cellStyle name="20% - Accent5 2 3 4 4 3" xfId="9741"/>
    <cellStyle name="20% - Accent5 2 3 4 4 3 2" xfId="9742"/>
    <cellStyle name="20% - Accent5 2 3 4 4 4" xfId="9743"/>
    <cellStyle name="20% - Accent5 2 3 4 5" xfId="9744"/>
    <cellStyle name="20% - Accent5 2 3 4 5 2" xfId="9745"/>
    <cellStyle name="20% - Accent5 2 3 4 5 2 2" xfId="9746"/>
    <cellStyle name="20% - Accent5 2 3 4 5 3" xfId="9747"/>
    <cellStyle name="20% - Accent5 2 3 4 6" xfId="9748"/>
    <cellStyle name="20% - Accent5 2 3 4 6 2" xfId="9749"/>
    <cellStyle name="20% - Accent5 2 3 4 7" xfId="9750"/>
    <cellStyle name="20% - Accent5 2 3 5" xfId="9751"/>
    <cellStyle name="20% - Accent5 2 3 5 2" xfId="9752"/>
    <cellStyle name="20% - Accent5 2 3 5 2 2" xfId="9753"/>
    <cellStyle name="20% - Accent5 2 3 5 2 2 2" xfId="9754"/>
    <cellStyle name="20% - Accent5 2 3 5 2 2 2 2" xfId="9755"/>
    <cellStyle name="20% - Accent5 2 3 5 2 2 2 2 2" xfId="9756"/>
    <cellStyle name="20% - Accent5 2 3 5 2 2 2 3" xfId="9757"/>
    <cellStyle name="20% - Accent5 2 3 5 2 2 3" xfId="9758"/>
    <cellStyle name="20% - Accent5 2 3 5 2 2 3 2" xfId="9759"/>
    <cellStyle name="20% - Accent5 2 3 5 2 2 4" xfId="9760"/>
    <cellStyle name="20% - Accent5 2 3 5 2 3" xfId="9761"/>
    <cellStyle name="20% - Accent5 2 3 5 2 3 2" xfId="9762"/>
    <cellStyle name="20% - Accent5 2 3 5 2 3 2 2" xfId="9763"/>
    <cellStyle name="20% - Accent5 2 3 5 2 3 3" xfId="9764"/>
    <cellStyle name="20% - Accent5 2 3 5 2 4" xfId="9765"/>
    <cellStyle name="20% - Accent5 2 3 5 2 4 2" xfId="9766"/>
    <cellStyle name="20% - Accent5 2 3 5 2 5" xfId="9767"/>
    <cellStyle name="20% - Accent5 2 3 5 3" xfId="9768"/>
    <cellStyle name="20% - Accent5 2 3 5 3 2" xfId="9769"/>
    <cellStyle name="20% - Accent5 2 3 5 3 2 2" xfId="9770"/>
    <cellStyle name="20% - Accent5 2 3 5 3 2 2 2" xfId="9771"/>
    <cellStyle name="20% - Accent5 2 3 5 3 2 3" xfId="9772"/>
    <cellStyle name="20% - Accent5 2 3 5 3 3" xfId="9773"/>
    <cellStyle name="20% - Accent5 2 3 5 3 3 2" xfId="9774"/>
    <cellStyle name="20% - Accent5 2 3 5 3 4" xfId="9775"/>
    <cellStyle name="20% - Accent5 2 3 5 4" xfId="9776"/>
    <cellStyle name="20% - Accent5 2 3 5 4 2" xfId="9777"/>
    <cellStyle name="20% - Accent5 2 3 5 4 2 2" xfId="9778"/>
    <cellStyle name="20% - Accent5 2 3 5 4 3" xfId="9779"/>
    <cellStyle name="20% - Accent5 2 3 5 5" xfId="9780"/>
    <cellStyle name="20% - Accent5 2 3 5 5 2" xfId="9781"/>
    <cellStyle name="20% - Accent5 2 3 5 6" xfId="9782"/>
    <cellStyle name="20% - Accent5 2 3 6" xfId="9783"/>
    <cellStyle name="20% - Accent5 2 3 6 2" xfId="9784"/>
    <cellStyle name="20% - Accent5 2 3 6 2 2" xfId="9785"/>
    <cellStyle name="20% - Accent5 2 3 6 2 2 2" xfId="9786"/>
    <cellStyle name="20% - Accent5 2 3 6 2 2 2 2" xfId="9787"/>
    <cellStyle name="20% - Accent5 2 3 6 2 2 3" xfId="9788"/>
    <cellStyle name="20% - Accent5 2 3 6 2 3" xfId="9789"/>
    <cellStyle name="20% - Accent5 2 3 6 2 3 2" xfId="9790"/>
    <cellStyle name="20% - Accent5 2 3 6 2 4" xfId="9791"/>
    <cellStyle name="20% - Accent5 2 3 6 3" xfId="9792"/>
    <cellStyle name="20% - Accent5 2 3 6 3 2" xfId="9793"/>
    <cellStyle name="20% - Accent5 2 3 6 3 2 2" xfId="9794"/>
    <cellStyle name="20% - Accent5 2 3 6 3 3" xfId="9795"/>
    <cellStyle name="20% - Accent5 2 3 6 4" xfId="9796"/>
    <cellStyle name="20% - Accent5 2 3 6 4 2" xfId="9797"/>
    <cellStyle name="20% - Accent5 2 3 6 5" xfId="9798"/>
    <cellStyle name="20% - Accent5 2 3 7" xfId="9799"/>
    <cellStyle name="20% - Accent5 2 3 7 2" xfId="9800"/>
    <cellStyle name="20% - Accent5 2 3 7 2 2" xfId="9801"/>
    <cellStyle name="20% - Accent5 2 3 7 2 2 2" xfId="9802"/>
    <cellStyle name="20% - Accent5 2 3 7 2 3" xfId="9803"/>
    <cellStyle name="20% - Accent5 2 3 7 3" xfId="9804"/>
    <cellStyle name="20% - Accent5 2 3 7 3 2" xfId="9805"/>
    <cellStyle name="20% - Accent5 2 3 7 4" xfId="9806"/>
    <cellStyle name="20% - Accent5 2 3 8" xfId="9807"/>
    <cellStyle name="20% - Accent5 2 3 8 2" xfId="9808"/>
    <cellStyle name="20% - Accent5 2 3 8 2 2" xfId="9809"/>
    <cellStyle name="20% - Accent5 2 3 8 3" xfId="9810"/>
    <cellStyle name="20% - Accent5 2 3 9" xfId="9811"/>
    <cellStyle name="20% - Accent5 2 3 9 2" xfId="9812"/>
    <cellStyle name="20% - Accent5 2 4" xfId="9813"/>
    <cellStyle name="20% - Accent5 2 4 2" xfId="9814"/>
    <cellStyle name="20% - Accent5 2 4 2 2" xfId="9815"/>
    <cellStyle name="20% - Accent5 2 4 2 2 2" xfId="9816"/>
    <cellStyle name="20% - Accent5 2 4 2 2 2 2" xfId="9817"/>
    <cellStyle name="20% - Accent5 2 4 2 2 2 2 2" xfId="9818"/>
    <cellStyle name="20% - Accent5 2 4 2 2 2 2 2 2" xfId="9819"/>
    <cellStyle name="20% - Accent5 2 4 2 2 2 2 2 2 2" xfId="9820"/>
    <cellStyle name="20% - Accent5 2 4 2 2 2 2 2 2 2 2" xfId="9821"/>
    <cellStyle name="20% - Accent5 2 4 2 2 2 2 2 2 3" xfId="9822"/>
    <cellStyle name="20% - Accent5 2 4 2 2 2 2 2 3" xfId="9823"/>
    <cellStyle name="20% - Accent5 2 4 2 2 2 2 2 3 2" xfId="9824"/>
    <cellStyle name="20% - Accent5 2 4 2 2 2 2 2 4" xfId="9825"/>
    <cellStyle name="20% - Accent5 2 4 2 2 2 2 3" xfId="9826"/>
    <cellStyle name="20% - Accent5 2 4 2 2 2 2 3 2" xfId="9827"/>
    <cellStyle name="20% - Accent5 2 4 2 2 2 2 3 2 2" xfId="9828"/>
    <cellStyle name="20% - Accent5 2 4 2 2 2 2 3 3" xfId="9829"/>
    <cellStyle name="20% - Accent5 2 4 2 2 2 2 4" xfId="9830"/>
    <cellStyle name="20% - Accent5 2 4 2 2 2 2 4 2" xfId="9831"/>
    <cellStyle name="20% - Accent5 2 4 2 2 2 2 5" xfId="9832"/>
    <cellStyle name="20% - Accent5 2 4 2 2 2 3" xfId="9833"/>
    <cellStyle name="20% - Accent5 2 4 2 2 2 3 2" xfId="9834"/>
    <cellStyle name="20% - Accent5 2 4 2 2 2 3 2 2" xfId="9835"/>
    <cellStyle name="20% - Accent5 2 4 2 2 2 3 2 2 2" xfId="9836"/>
    <cellStyle name="20% - Accent5 2 4 2 2 2 3 2 3" xfId="9837"/>
    <cellStyle name="20% - Accent5 2 4 2 2 2 3 3" xfId="9838"/>
    <cellStyle name="20% - Accent5 2 4 2 2 2 3 3 2" xfId="9839"/>
    <cellStyle name="20% - Accent5 2 4 2 2 2 3 4" xfId="9840"/>
    <cellStyle name="20% - Accent5 2 4 2 2 2 4" xfId="9841"/>
    <cellStyle name="20% - Accent5 2 4 2 2 2 4 2" xfId="9842"/>
    <cellStyle name="20% - Accent5 2 4 2 2 2 4 2 2" xfId="9843"/>
    <cellStyle name="20% - Accent5 2 4 2 2 2 4 3" xfId="9844"/>
    <cellStyle name="20% - Accent5 2 4 2 2 2 5" xfId="9845"/>
    <cellStyle name="20% - Accent5 2 4 2 2 2 5 2" xfId="9846"/>
    <cellStyle name="20% - Accent5 2 4 2 2 2 6" xfId="9847"/>
    <cellStyle name="20% - Accent5 2 4 2 2 3" xfId="9848"/>
    <cellStyle name="20% - Accent5 2 4 2 2 3 2" xfId="9849"/>
    <cellStyle name="20% - Accent5 2 4 2 2 3 2 2" xfId="9850"/>
    <cellStyle name="20% - Accent5 2 4 2 2 3 2 2 2" xfId="9851"/>
    <cellStyle name="20% - Accent5 2 4 2 2 3 2 2 2 2" xfId="9852"/>
    <cellStyle name="20% - Accent5 2 4 2 2 3 2 2 3" xfId="9853"/>
    <cellStyle name="20% - Accent5 2 4 2 2 3 2 3" xfId="9854"/>
    <cellStyle name="20% - Accent5 2 4 2 2 3 2 3 2" xfId="9855"/>
    <cellStyle name="20% - Accent5 2 4 2 2 3 2 4" xfId="9856"/>
    <cellStyle name="20% - Accent5 2 4 2 2 3 3" xfId="9857"/>
    <cellStyle name="20% - Accent5 2 4 2 2 3 3 2" xfId="9858"/>
    <cellStyle name="20% - Accent5 2 4 2 2 3 3 2 2" xfId="9859"/>
    <cellStyle name="20% - Accent5 2 4 2 2 3 3 3" xfId="9860"/>
    <cellStyle name="20% - Accent5 2 4 2 2 3 4" xfId="9861"/>
    <cellStyle name="20% - Accent5 2 4 2 2 3 4 2" xfId="9862"/>
    <cellStyle name="20% - Accent5 2 4 2 2 3 5" xfId="9863"/>
    <cellStyle name="20% - Accent5 2 4 2 2 4" xfId="9864"/>
    <cellStyle name="20% - Accent5 2 4 2 2 4 2" xfId="9865"/>
    <cellStyle name="20% - Accent5 2 4 2 2 4 2 2" xfId="9866"/>
    <cellStyle name="20% - Accent5 2 4 2 2 4 2 2 2" xfId="9867"/>
    <cellStyle name="20% - Accent5 2 4 2 2 4 2 3" xfId="9868"/>
    <cellStyle name="20% - Accent5 2 4 2 2 4 3" xfId="9869"/>
    <cellStyle name="20% - Accent5 2 4 2 2 4 3 2" xfId="9870"/>
    <cellStyle name="20% - Accent5 2 4 2 2 4 4" xfId="9871"/>
    <cellStyle name="20% - Accent5 2 4 2 2 5" xfId="9872"/>
    <cellStyle name="20% - Accent5 2 4 2 2 5 2" xfId="9873"/>
    <cellStyle name="20% - Accent5 2 4 2 2 5 2 2" xfId="9874"/>
    <cellStyle name="20% - Accent5 2 4 2 2 5 3" xfId="9875"/>
    <cellStyle name="20% - Accent5 2 4 2 2 6" xfId="9876"/>
    <cellStyle name="20% - Accent5 2 4 2 2 6 2" xfId="9877"/>
    <cellStyle name="20% - Accent5 2 4 2 2 7" xfId="9878"/>
    <cellStyle name="20% - Accent5 2 4 2 3" xfId="9879"/>
    <cellStyle name="20% - Accent5 2 4 2 3 2" xfId="9880"/>
    <cellStyle name="20% - Accent5 2 4 2 3 2 2" xfId="9881"/>
    <cellStyle name="20% - Accent5 2 4 2 3 2 2 2" xfId="9882"/>
    <cellStyle name="20% - Accent5 2 4 2 3 2 2 2 2" xfId="9883"/>
    <cellStyle name="20% - Accent5 2 4 2 3 2 2 2 2 2" xfId="9884"/>
    <cellStyle name="20% - Accent5 2 4 2 3 2 2 2 3" xfId="9885"/>
    <cellStyle name="20% - Accent5 2 4 2 3 2 2 3" xfId="9886"/>
    <cellStyle name="20% - Accent5 2 4 2 3 2 2 3 2" xfId="9887"/>
    <cellStyle name="20% - Accent5 2 4 2 3 2 2 4" xfId="9888"/>
    <cellStyle name="20% - Accent5 2 4 2 3 2 3" xfId="9889"/>
    <cellStyle name="20% - Accent5 2 4 2 3 2 3 2" xfId="9890"/>
    <cellStyle name="20% - Accent5 2 4 2 3 2 3 2 2" xfId="9891"/>
    <cellStyle name="20% - Accent5 2 4 2 3 2 3 3" xfId="9892"/>
    <cellStyle name="20% - Accent5 2 4 2 3 2 4" xfId="9893"/>
    <cellStyle name="20% - Accent5 2 4 2 3 2 4 2" xfId="9894"/>
    <cellStyle name="20% - Accent5 2 4 2 3 2 5" xfId="9895"/>
    <cellStyle name="20% - Accent5 2 4 2 3 3" xfId="9896"/>
    <cellStyle name="20% - Accent5 2 4 2 3 3 2" xfId="9897"/>
    <cellStyle name="20% - Accent5 2 4 2 3 3 2 2" xfId="9898"/>
    <cellStyle name="20% - Accent5 2 4 2 3 3 2 2 2" xfId="9899"/>
    <cellStyle name="20% - Accent5 2 4 2 3 3 2 3" xfId="9900"/>
    <cellStyle name="20% - Accent5 2 4 2 3 3 3" xfId="9901"/>
    <cellStyle name="20% - Accent5 2 4 2 3 3 3 2" xfId="9902"/>
    <cellStyle name="20% - Accent5 2 4 2 3 3 4" xfId="9903"/>
    <cellStyle name="20% - Accent5 2 4 2 3 4" xfId="9904"/>
    <cellStyle name="20% - Accent5 2 4 2 3 4 2" xfId="9905"/>
    <cellStyle name="20% - Accent5 2 4 2 3 4 2 2" xfId="9906"/>
    <cellStyle name="20% - Accent5 2 4 2 3 4 3" xfId="9907"/>
    <cellStyle name="20% - Accent5 2 4 2 3 5" xfId="9908"/>
    <cellStyle name="20% - Accent5 2 4 2 3 5 2" xfId="9909"/>
    <cellStyle name="20% - Accent5 2 4 2 3 6" xfId="9910"/>
    <cellStyle name="20% - Accent5 2 4 2 4" xfId="9911"/>
    <cellStyle name="20% - Accent5 2 4 2 4 2" xfId="9912"/>
    <cellStyle name="20% - Accent5 2 4 2 4 2 2" xfId="9913"/>
    <cellStyle name="20% - Accent5 2 4 2 4 2 2 2" xfId="9914"/>
    <cellStyle name="20% - Accent5 2 4 2 4 2 2 2 2" xfId="9915"/>
    <cellStyle name="20% - Accent5 2 4 2 4 2 2 3" xfId="9916"/>
    <cellStyle name="20% - Accent5 2 4 2 4 2 3" xfId="9917"/>
    <cellStyle name="20% - Accent5 2 4 2 4 2 3 2" xfId="9918"/>
    <cellStyle name="20% - Accent5 2 4 2 4 2 4" xfId="9919"/>
    <cellStyle name="20% - Accent5 2 4 2 4 3" xfId="9920"/>
    <cellStyle name="20% - Accent5 2 4 2 4 3 2" xfId="9921"/>
    <cellStyle name="20% - Accent5 2 4 2 4 3 2 2" xfId="9922"/>
    <cellStyle name="20% - Accent5 2 4 2 4 3 3" xfId="9923"/>
    <cellStyle name="20% - Accent5 2 4 2 4 4" xfId="9924"/>
    <cellStyle name="20% - Accent5 2 4 2 4 4 2" xfId="9925"/>
    <cellStyle name="20% - Accent5 2 4 2 4 5" xfId="9926"/>
    <cellStyle name="20% - Accent5 2 4 2 5" xfId="9927"/>
    <cellStyle name="20% - Accent5 2 4 2 5 2" xfId="9928"/>
    <cellStyle name="20% - Accent5 2 4 2 5 2 2" xfId="9929"/>
    <cellStyle name="20% - Accent5 2 4 2 5 2 2 2" xfId="9930"/>
    <cellStyle name="20% - Accent5 2 4 2 5 2 3" xfId="9931"/>
    <cellStyle name="20% - Accent5 2 4 2 5 3" xfId="9932"/>
    <cellStyle name="20% - Accent5 2 4 2 5 3 2" xfId="9933"/>
    <cellStyle name="20% - Accent5 2 4 2 5 4" xfId="9934"/>
    <cellStyle name="20% - Accent5 2 4 2 6" xfId="9935"/>
    <cellStyle name="20% - Accent5 2 4 2 6 2" xfId="9936"/>
    <cellStyle name="20% - Accent5 2 4 2 6 2 2" xfId="9937"/>
    <cellStyle name="20% - Accent5 2 4 2 6 3" xfId="9938"/>
    <cellStyle name="20% - Accent5 2 4 2 7" xfId="9939"/>
    <cellStyle name="20% - Accent5 2 4 2 7 2" xfId="9940"/>
    <cellStyle name="20% - Accent5 2 4 2 8" xfId="9941"/>
    <cellStyle name="20% - Accent5 2 4 3" xfId="9942"/>
    <cellStyle name="20% - Accent5 2 4 3 2" xfId="9943"/>
    <cellStyle name="20% - Accent5 2 4 3 2 2" xfId="9944"/>
    <cellStyle name="20% - Accent5 2 4 3 2 2 2" xfId="9945"/>
    <cellStyle name="20% - Accent5 2 4 3 2 2 2 2" xfId="9946"/>
    <cellStyle name="20% - Accent5 2 4 3 2 2 2 2 2" xfId="9947"/>
    <cellStyle name="20% - Accent5 2 4 3 2 2 2 2 2 2" xfId="9948"/>
    <cellStyle name="20% - Accent5 2 4 3 2 2 2 2 3" xfId="9949"/>
    <cellStyle name="20% - Accent5 2 4 3 2 2 2 3" xfId="9950"/>
    <cellStyle name="20% - Accent5 2 4 3 2 2 2 3 2" xfId="9951"/>
    <cellStyle name="20% - Accent5 2 4 3 2 2 2 4" xfId="9952"/>
    <cellStyle name="20% - Accent5 2 4 3 2 2 3" xfId="9953"/>
    <cellStyle name="20% - Accent5 2 4 3 2 2 3 2" xfId="9954"/>
    <cellStyle name="20% - Accent5 2 4 3 2 2 3 2 2" xfId="9955"/>
    <cellStyle name="20% - Accent5 2 4 3 2 2 3 3" xfId="9956"/>
    <cellStyle name="20% - Accent5 2 4 3 2 2 4" xfId="9957"/>
    <cellStyle name="20% - Accent5 2 4 3 2 2 4 2" xfId="9958"/>
    <cellStyle name="20% - Accent5 2 4 3 2 2 5" xfId="9959"/>
    <cellStyle name="20% - Accent5 2 4 3 2 3" xfId="9960"/>
    <cellStyle name="20% - Accent5 2 4 3 2 3 2" xfId="9961"/>
    <cellStyle name="20% - Accent5 2 4 3 2 3 2 2" xfId="9962"/>
    <cellStyle name="20% - Accent5 2 4 3 2 3 2 2 2" xfId="9963"/>
    <cellStyle name="20% - Accent5 2 4 3 2 3 2 3" xfId="9964"/>
    <cellStyle name="20% - Accent5 2 4 3 2 3 3" xfId="9965"/>
    <cellStyle name="20% - Accent5 2 4 3 2 3 3 2" xfId="9966"/>
    <cellStyle name="20% - Accent5 2 4 3 2 3 4" xfId="9967"/>
    <cellStyle name="20% - Accent5 2 4 3 2 4" xfId="9968"/>
    <cellStyle name="20% - Accent5 2 4 3 2 4 2" xfId="9969"/>
    <cellStyle name="20% - Accent5 2 4 3 2 4 2 2" xfId="9970"/>
    <cellStyle name="20% - Accent5 2 4 3 2 4 3" xfId="9971"/>
    <cellStyle name="20% - Accent5 2 4 3 2 5" xfId="9972"/>
    <cellStyle name="20% - Accent5 2 4 3 2 5 2" xfId="9973"/>
    <cellStyle name="20% - Accent5 2 4 3 2 6" xfId="9974"/>
    <cellStyle name="20% - Accent5 2 4 3 3" xfId="9975"/>
    <cellStyle name="20% - Accent5 2 4 3 3 2" xfId="9976"/>
    <cellStyle name="20% - Accent5 2 4 3 3 2 2" xfId="9977"/>
    <cellStyle name="20% - Accent5 2 4 3 3 2 2 2" xfId="9978"/>
    <cellStyle name="20% - Accent5 2 4 3 3 2 2 2 2" xfId="9979"/>
    <cellStyle name="20% - Accent5 2 4 3 3 2 2 3" xfId="9980"/>
    <cellStyle name="20% - Accent5 2 4 3 3 2 3" xfId="9981"/>
    <cellStyle name="20% - Accent5 2 4 3 3 2 3 2" xfId="9982"/>
    <cellStyle name="20% - Accent5 2 4 3 3 2 4" xfId="9983"/>
    <cellStyle name="20% - Accent5 2 4 3 3 3" xfId="9984"/>
    <cellStyle name="20% - Accent5 2 4 3 3 3 2" xfId="9985"/>
    <cellStyle name="20% - Accent5 2 4 3 3 3 2 2" xfId="9986"/>
    <cellStyle name="20% - Accent5 2 4 3 3 3 3" xfId="9987"/>
    <cellStyle name="20% - Accent5 2 4 3 3 4" xfId="9988"/>
    <cellStyle name="20% - Accent5 2 4 3 3 4 2" xfId="9989"/>
    <cellStyle name="20% - Accent5 2 4 3 3 5" xfId="9990"/>
    <cellStyle name="20% - Accent5 2 4 3 4" xfId="9991"/>
    <cellStyle name="20% - Accent5 2 4 3 4 2" xfId="9992"/>
    <cellStyle name="20% - Accent5 2 4 3 4 2 2" xfId="9993"/>
    <cellStyle name="20% - Accent5 2 4 3 4 2 2 2" xfId="9994"/>
    <cellStyle name="20% - Accent5 2 4 3 4 2 3" xfId="9995"/>
    <cellStyle name="20% - Accent5 2 4 3 4 3" xfId="9996"/>
    <cellStyle name="20% - Accent5 2 4 3 4 3 2" xfId="9997"/>
    <cellStyle name="20% - Accent5 2 4 3 4 4" xfId="9998"/>
    <cellStyle name="20% - Accent5 2 4 3 5" xfId="9999"/>
    <cellStyle name="20% - Accent5 2 4 3 5 2" xfId="10000"/>
    <cellStyle name="20% - Accent5 2 4 3 5 2 2" xfId="10001"/>
    <cellStyle name="20% - Accent5 2 4 3 5 3" xfId="10002"/>
    <cellStyle name="20% - Accent5 2 4 3 6" xfId="10003"/>
    <cellStyle name="20% - Accent5 2 4 3 6 2" xfId="10004"/>
    <cellStyle name="20% - Accent5 2 4 3 7" xfId="10005"/>
    <cellStyle name="20% - Accent5 2 4 4" xfId="10006"/>
    <cellStyle name="20% - Accent5 2 4 4 2" xfId="10007"/>
    <cellStyle name="20% - Accent5 2 4 4 2 2" xfId="10008"/>
    <cellStyle name="20% - Accent5 2 4 4 2 2 2" xfId="10009"/>
    <cellStyle name="20% - Accent5 2 4 4 2 2 2 2" xfId="10010"/>
    <cellStyle name="20% - Accent5 2 4 4 2 2 2 2 2" xfId="10011"/>
    <cellStyle name="20% - Accent5 2 4 4 2 2 2 3" xfId="10012"/>
    <cellStyle name="20% - Accent5 2 4 4 2 2 3" xfId="10013"/>
    <cellStyle name="20% - Accent5 2 4 4 2 2 3 2" xfId="10014"/>
    <cellStyle name="20% - Accent5 2 4 4 2 2 4" xfId="10015"/>
    <cellStyle name="20% - Accent5 2 4 4 2 3" xfId="10016"/>
    <cellStyle name="20% - Accent5 2 4 4 2 3 2" xfId="10017"/>
    <cellStyle name="20% - Accent5 2 4 4 2 3 2 2" xfId="10018"/>
    <cellStyle name="20% - Accent5 2 4 4 2 3 3" xfId="10019"/>
    <cellStyle name="20% - Accent5 2 4 4 2 4" xfId="10020"/>
    <cellStyle name="20% - Accent5 2 4 4 2 4 2" xfId="10021"/>
    <cellStyle name="20% - Accent5 2 4 4 2 5" xfId="10022"/>
    <cellStyle name="20% - Accent5 2 4 4 3" xfId="10023"/>
    <cellStyle name="20% - Accent5 2 4 4 3 2" xfId="10024"/>
    <cellStyle name="20% - Accent5 2 4 4 3 2 2" xfId="10025"/>
    <cellStyle name="20% - Accent5 2 4 4 3 2 2 2" xfId="10026"/>
    <cellStyle name="20% - Accent5 2 4 4 3 2 3" xfId="10027"/>
    <cellStyle name="20% - Accent5 2 4 4 3 3" xfId="10028"/>
    <cellStyle name="20% - Accent5 2 4 4 3 3 2" xfId="10029"/>
    <cellStyle name="20% - Accent5 2 4 4 3 4" xfId="10030"/>
    <cellStyle name="20% - Accent5 2 4 4 4" xfId="10031"/>
    <cellStyle name="20% - Accent5 2 4 4 4 2" xfId="10032"/>
    <cellStyle name="20% - Accent5 2 4 4 4 2 2" xfId="10033"/>
    <cellStyle name="20% - Accent5 2 4 4 4 3" xfId="10034"/>
    <cellStyle name="20% - Accent5 2 4 4 5" xfId="10035"/>
    <cellStyle name="20% - Accent5 2 4 4 5 2" xfId="10036"/>
    <cellStyle name="20% - Accent5 2 4 4 6" xfId="10037"/>
    <cellStyle name="20% - Accent5 2 4 5" xfId="10038"/>
    <cellStyle name="20% - Accent5 2 4 5 2" xfId="10039"/>
    <cellStyle name="20% - Accent5 2 4 5 2 2" xfId="10040"/>
    <cellStyle name="20% - Accent5 2 4 5 2 2 2" xfId="10041"/>
    <cellStyle name="20% - Accent5 2 4 5 2 2 2 2" xfId="10042"/>
    <cellStyle name="20% - Accent5 2 4 5 2 2 3" xfId="10043"/>
    <cellStyle name="20% - Accent5 2 4 5 2 3" xfId="10044"/>
    <cellStyle name="20% - Accent5 2 4 5 2 3 2" xfId="10045"/>
    <cellStyle name="20% - Accent5 2 4 5 2 4" xfId="10046"/>
    <cellStyle name="20% - Accent5 2 4 5 3" xfId="10047"/>
    <cellStyle name="20% - Accent5 2 4 5 3 2" xfId="10048"/>
    <cellStyle name="20% - Accent5 2 4 5 3 2 2" xfId="10049"/>
    <cellStyle name="20% - Accent5 2 4 5 3 3" xfId="10050"/>
    <cellStyle name="20% - Accent5 2 4 5 4" xfId="10051"/>
    <cellStyle name="20% - Accent5 2 4 5 4 2" xfId="10052"/>
    <cellStyle name="20% - Accent5 2 4 5 5" xfId="10053"/>
    <cellStyle name="20% - Accent5 2 4 6" xfId="10054"/>
    <cellStyle name="20% - Accent5 2 4 6 2" xfId="10055"/>
    <cellStyle name="20% - Accent5 2 4 6 2 2" xfId="10056"/>
    <cellStyle name="20% - Accent5 2 4 6 2 2 2" xfId="10057"/>
    <cellStyle name="20% - Accent5 2 4 6 2 3" xfId="10058"/>
    <cellStyle name="20% - Accent5 2 4 6 3" xfId="10059"/>
    <cellStyle name="20% - Accent5 2 4 6 3 2" xfId="10060"/>
    <cellStyle name="20% - Accent5 2 4 6 4" xfId="10061"/>
    <cellStyle name="20% - Accent5 2 4 7" xfId="10062"/>
    <cellStyle name="20% - Accent5 2 4 7 2" xfId="10063"/>
    <cellStyle name="20% - Accent5 2 4 7 2 2" xfId="10064"/>
    <cellStyle name="20% - Accent5 2 4 7 3" xfId="10065"/>
    <cellStyle name="20% - Accent5 2 4 8" xfId="10066"/>
    <cellStyle name="20% - Accent5 2 4 8 2" xfId="10067"/>
    <cellStyle name="20% - Accent5 2 4 9" xfId="10068"/>
    <cellStyle name="20% - Accent5 2 5" xfId="10069"/>
    <cellStyle name="20% - Accent5 2 5 2" xfId="10070"/>
    <cellStyle name="20% - Accent5 2 5 2 2" xfId="10071"/>
    <cellStyle name="20% - Accent5 2 5 2 2 2" xfId="10072"/>
    <cellStyle name="20% - Accent5 2 5 2 2 2 2" xfId="10073"/>
    <cellStyle name="20% - Accent5 2 5 2 2 2 2 2" xfId="10074"/>
    <cellStyle name="20% - Accent5 2 5 2 2 2 2 2 2" xfId="10075"/>
    <cellStyle name="20% - Accent5 2 5 2 2 2 2 2 2 2" xfId="10076"/>
    <cellStyle name="20% - Accent5 2 5 2 2 2 2 2 3" xfId="10077"/>
    <cellStyle name="20% - Accent5 2 5 2 2 2 2 3" xfId="10078"/>
    <cellStyle name="20% - Accent5 2 5 2 2 2 2 3 2" xfId="10079"/>
    <cellStyle name="20% - Accent5 2 5 2 2 2 2 4" xfId="10080"/>
    <cellStyle name="20% - Accent5 2 5 2 2 2 3" xfId="10081"/>
    <cellStyle name="20% - Accent5 2 5 2 2 2 3 2" xfId="10082"/>
    <cellStyle name="20% - Accent5 2 5 2 2 2 3 2 2" xfId="10083"/>
    <cellStyle name="20% - Accent5 2 5 2 2 2 3 3" xfId="10084"/>
    <cellStyle name="20% - Accent5 2 5 2 2 2 4" xfId="10085"/>
    <cellStyle name="20% - Accent5 2 5 2 2 2 4 2" xfId="10086"/>
    <cellStyle name="20% - Accent5 2 5 2 2 2 5" xfId="10087"/>
    <cellStyle name="20% - Accent5 2 5 2 2 3" xfId="10088"/>
    <cellStyle name="20% - Accent5 2 5 2 2 3 2" xfId="10089"/>
    <cellStyle name="20% - Accent5 2 5 2 2 3 2 2" xfId="10090"/>
    <cellStyle name="20% - Accent5 2 5 2 2 3 2 2 2" xfId="10091"/>
    <cellStyle name="20% - Accent5 2 5 2 2 3 2 3" xfId="10092"/>
    <cellStyle name="20% - Accent5 2 5 2 2 3 3" xfId="10093"/>
    <cellStyle name="20% - Accent5 2 5 2 2 3 3 2" xfId="10094"/>
    <cellStyle name="20% - Accent5 2 5 2 2 3 4" xfId="10095"/>
    <cellStyle name="20% - Accent5 2 5 2 2 4" xfId="10096"/>
    <cellStyle name="20% - Accent5 2 5 2 2 4 2" xfId="10097"/>
    <cellStyle name="20% - Accent5 2 5 2 2 4 2 2" xfId="10098"/>
    <cellStyle name="20% - Accent5 2 5 2 2 4 3" xfId="10099"/>
    <cellStyle name="20% - Accent5 2 5 2 2 5" xfId="10100"/>
    <cellStyle name="20% - Accent5 2 5 2 2 5 2" xfId="10101"/>
    <cellStyle name="20% - Accent5 2 5 2 2 6" xfId="10102"/>
    <cellStyle name="20% - Accent5 2 5 2 3" xfId="10103"/>
    <cellStyle name="20% - Accent5 2 5 2 3 2" xfId="10104"/>
    <cellStyle name="20% - Accent5 2 5 2 3 2 2" xfId="10105"/>
    <cellStyle name="20% - Accent5 2 5 2 3 2 2 2" xfId="10106"/>
    <cellStyle name="20% - Accent5 2 5 2 3 2 2 2 2" xfId="10107"/>
    <cellStyle name="20% - Accent5 2 5 2 3 2 2 3" xfId="10108"/>
    <cellStyle name="20% - Accent5 2 5 2 3 2 3" xfId="10109"/>
    <cellStyle name="20% - Accent5 2 5 2 3 2 3 2" xfId="10110"/>
    <cellStyle name="20% - Accent5 2 5 2 3 2 4" xfId="10111"/>
    <cellStyle name="20% - Accent5 2 5 2 3 3" xfId="10112"/>
    <cellStyle name="20% - Accent5 2 5 2 3 3 2" xfId="10113"/>
    <cellStyle name="20% - Accent5 2 5 2 3 3 2 2" xfId="10114"/>
    <cellStyle name="20% - Accent5 2 5 2 3 3 3" xfId="10115"/>
    <cellStyle name="20% - Accent5 2 5 2 3 4" xfId="10116"/>
    <cellStyle name="20% - Accent5 2 5 2 3 4 2" xfId="10117"/>
    <cellStyle name="20% - Accent5 2 5 2 3 5" xfId="10118"/>
    <cellStyle name="20% - Accent5 2 5 2 4" xfId="10119"/>
    <cellStyle name="20% - Accent5 2 5 2 4 2" xfId="10120"/>
    <cellStyle name="20% - Accent5 2 5 2 4 2 2" xfId="10121"/>
    <cellStyle name="20% - Accent5 2 5 2 4 2 2 2" xfId="10122"/>
    <cellStyle name="20% - Accent5 2 5 2 4 2 3" xfId="10123"/>
    <cellStyle name="20% - Accent5 2 5 2 4 3" xfId="10124"/>
    <cellStyle name="20% - Accent5 2 5 2 4 3 2" xfId="10125"/>
    <cellStyle name="20% - Accent5 2 5 2 4 4" xfId="10126"/>
    <cellStyle name="20% - Accent5 2 5 2 5" xfId="10127"/>
    <cellStyle name="20% - Accent5 2 5 2 5 2" xfId="10128"/>
    <cellStyle name="20% - Accent5 2 5 2 5 2 2" xfId="10129"/>
    <cellStyle name="20% - Accent5 2 5 2 5 3" xfId="10130"/>
    <cellStyle name="20% - Accent5 2 5 2 6" xfId="10131"/>
    <cellStyle name="20% - Accent5 2 5 2 6 2" xfId="10132"/>
    <cellStyle name="20% - Accent5 2 5 2 7" xfId="10133"/>
    <cellStyle name="20% - Accent5 2 5 3" xfId="10134"/>
    <cellStyle name="20% - Accent5 2 5 3 2" xfId="10135"/>
    <cellStyle name="20% - Accent5 2 5 3 2 2" xfId="10136"/>
    <cellStyle name="20% - Accent5 2 5 3 2 2 2" xfId="10137"/>
    <cellStyle name="20% - Accent5 2 5 3 2 2 2 2" xfId="10138"/>
    <cellStyle name="20% - Accent5 2 5 3 2 2 2 2 2" xfId="10139"/>
    <cellStyle name="20% - Accent5 2 5 3 2 2 2 3" xfId="10140"/>
    <cellStyle name="20% - Accent5 2 5 3 2 2 3" xfId="10141"/>
    <cellStyle name="20% - Accent5 2 5 3 2 2 3 2" xfId="10142"/>
    <cellStyle name="20% - Accent5 2 5 3 2 2 4" xfId="10143"/>
    <cellStyle name="20% - Accent5 2 5 3 2 3" xfId="10144"/>
    <cellStyle name="20% - Accent5 2 5 3 2 3 2" xfId="10145"/>
    <cellStyle name="20% - Accent5 2 5 3 2 3 2 2" xfId="10146"/>
    <cellStyle name="20% - Accent5 2 5 3 2 3 3" xfId="10147"/>
    <cellStyle name="20% - Accent5 2 5 3 2 4" xfId="10148"/>
    <cellStyle name="20% - Accent5 2 5 3 2 4 2" xfId="10149"/>
    <cellStyle name="20% - Accent5 2 5 3 2 5" xfId="10150"/>
    <cellStyle name="20% - Accent5 2 5 3 3" xfId="10151"/>
    <cellStyle name="20% - Accent5 2 5 3 3 2" xfId="10152"/>
    <cellStyle name="20% - Accent5 2 5 3 3 2 2" xfId="10153"/>
    <cellStyle name="20% - Accent5 2 5 3 3 2 2 2" xfId="10154"/>
    <cellStyle name="20% - Accent5 2 5 3 3 2 3" xfId="10155"/>
    <cellStyle name="20% - Accent5 2 5 3 3 3" xfId="10156"/>
    <cellStyle name="20% - Accent5 2 5 3 3 3 2" xfId="10157"/>
    <cellStyle name="20% - Accent5 2 5 3 3 4" xfId="10158"/>
    <cellStyle name="20% - Accent5 2 5 3 4" xfId="10159"/>
    <cellStyle name="20% - Accent5 2 5 3 4 2" xfId="10160"/>
    <cellStyle name="20% - Accent5 2 5 3 4 2 2" xfId="10161"/>
    <cellStyle name="20% - Accent5 2 5 3 4 3" xfId="10162"/>
    <cellStyle name="20% - Accent5 2 5 3 5" xfId="10163"/>
    <cellStyle name="20% - Accent5 2 5 3 5 2" xfId="10164"/>
    <cellStyle name="20% - Accent5 2 5 3 6" xfId="10165"/>
    <cellStyle name="20% - Accent5 2 5 4" xfId="10166"/>
    <cellStyle name="20% - Accent5 2 5 4 2" xfId="10167"/>
    <cellStyle name="20% - Accent5 2 5 4 2 2" xfId="10168"/>
    <cellStyle name="20% - Accent5 2 5 4 2 2 2" xfId="10169"/>
    <cellStyle name="20% - Accent5 2 5 4 2 2 2 2" xfId="10170"/>
    <cellStyle name="20% - Accent5 2 5 4 2 2 3" xfId="10171"/>
    <cellStyle name="20% - Accent5 2 5 4 2 3" xfId="10172"/>
    <cellStyle name="20% - Accent5 2 5 4 2 3 2" xfId="10173"/>
    <cellStyle name="20% - Accent5 2 5 4 2 4" xfId="10174"/>
    <cellStyle name="20% - Accent5 2 5 4 3" xfId="10175"/>
    <cellStyle name="20% - Accent5 2 5 4 3 2" xfId="10176"/>
    <cellStyle name="20% - Accent5 2 5 4 3 2 2" xfId="10177"/>
    <cellStyle name="20% - Accent5 2 5 4 3 3" xfId="10178"/>
    <cellStyle name="20% - Accent5 2 5 4 4" xfId="10179"/>
    <cellStyle name="20% - Accent5 2 5 4 4 2" xfId="10180"/>
    <cellStyle name="20% - Accent5 2 5 4 5" xfId="10181"/>
    <cellStyle name="20% - Accent5 2 5 5" xfId="10182"/>
    <cellStyle name="20% - Accent5 2 5 5 2" xfId="10183"/>
    <cellStyle name="20% - Accent5 2 5 5 2 2" xfId="10184"/>
    <cellStyle name="20% - Accent5 2 5 5 2 2 2" xfId="10185"/>
    <cellStyle name="20% - Accent5 2 5 5 2 3" xfId="10186"/>
    <cellStyle name="20% - Accent5 2 5 5 3" xfId="10187"/>
    <cellStyle name="20% - Accent5 2 5 5 3 2" xfId="10188"/>
    <cellStyle name="20% - Accent5 2 5 5 4" xfId="10189"/>
    <cellStyle name="20% - Accent5 2 5 6" xfId="10190"/>
    <cellStyle name="20% - Accent5 2 5 6 2" xfId="10191"/>
    <cellStyle name="20% - Accent5 2 5 6 2 2" xfId="10192"/>
    <cellStyle name="20% - Accent5 2 5 6 3" xfId="10193"/>
    <cellStyle name="20% - Accent5 2 5 7" xfId="10194"/>
    <cellStyle name="20% - Accent5 2 5 7 2" xfId="10195"/>
    <cellStyle name="20% - Accent5 2 5 8" xfId="10196"/>
    <cellStyle name="20% - Accent5 2 6" xfId="10197"/>
    <cellStyle name="20% - Accent5 2 6 2" xfId="10198"/>
    <cellStyle name="20% - Accent5 2 6 2 2" xfId="10199"/>
    <cellStyle name="20% - Accent5 2 6 2 2 2" xfId="10200"/>
    <cellStyle name="20% - Accent5 2 6 2 2 2 2" xfId="10201"/>
    <cellStyle name="20% - Accent5 2 6 2 2 2 2 2" xfId="10202"/>
    <cellStyle name="20% - Accent5 2 6 2 2 2 2 2 2" xfId="10203"/>
    <cellStyle name="20% - Accent5 2 6 2 2 2 2 3" xfId="10204"/>
    <cellStyle name="20% - Accent5 2 6 2 2 2 3" xfId="10205"/>
    <cellStyle name="20% - Accent5 2 6 2 2 2 3 2" xfId="10206"/>
    <cellStyle name="20% - Accent5 2 6 2 2 2 4" xfId="10207"/>
    <cellStyle name="20% - Accent5 2 6 2 2 3" xfId="10208"/>
    <cellStyle name="20% - Accent5 2 6 2 2 3 2" xfId="10209"/>
    <cellStyle name="20% - Accent5 2 6 2 2 3 2 2" xfId="10210"/>
    <cellStyle name="20% - Accent5 2 6 2 2 3 3" xfId="10211"/>
    <cellStyle name="20% - Accent5 2 6 2 2 4" xfId="10212"/>
    <cellStyle name="20% - Accent5 2 6 2 2 4 2" xfId="10213"/>
    <cellStyle name="20% - Accent5 2 6 2 2 5" xfId="10214"/>
    <cellStyle name="20% - Accent5 2 6 2 3" xfId="10215"/>
    <cellStyle name="20% - Accent5 2 6 2 3 2" xfId="10216"/>
    <cellStyle name="20% - Accent5 2 6 2 3 2 2" xfId="10217"/>
    <cellStyle name="20% - Accent5 2 6 2 3 2 2 2" xfId="10218"/>
    <cellStyle name="20% - Accent5 2 6 2 3 2 3" xfId="10219"/>
    <cellStyle name="20% - Accent5 2 6 2 3 3" xfId="10220"/>
    <cellStyle name="20% - Accent5 2 6 2 3 3 2" xfId="10221"/>
    <cellStyle name="20% - Accent5 2 6 2 3 4" xfId="10222"/>
    <cellStyle name="20% - Accent5 2 6 2 4" xfId="10223"/>
    <cellStyle name="20% - Accent5 2 6 2 4 2" xfId="10224"/>
    <cellStyle name="20% - Accent5 2 6 2 4 2 2" xfId="10225"/>
    <cellStyle name="20% - Accent5 2 6 2 4 3" xfId="10226"/>
    <cellStyle name="20% - Accent5 2 6 2 5" xfId="10227"/>
    <cellStyle name="20% - Accent5 2 6 2 5 2" xfId="10228"/>
    <cellStyle name="20% - Accent5 2 6 2 6" xfId="10229"/>
    <cellStyle name="20% - Accent5 2 6 3" xfId="10230"/>
    <cellStyle name="20% - Accent5 2 6 3 2" xfId="10231"/>
    <cellStyle name="20% - Accent5 2 6 3 2 2" xfId="10232"/>
    <cellStyle name="20% - Accent5 2 6 3 2 2 2" xfId="10233"/>
    <cellStyle name="20% - Accent5 2 6 3 2 2 2 2" xfId="10234"/>
    <cellStyle name="20% - Accent5 2 6 3 2 2 3" xfId="10235"/>
    <cellStyle name="20% - Accent5 2 6 3 2 3" xfId="10236"/>
    <cellStyle name="20% - Accent5 2 6 3 2 3 2" xfId="10237"/>
    <cellStyle name="20% - Accent5 2 6 3 2 4" xfId="10238"/>
    <cellStyle name="20% - Accent5 2 6 3 3" xfId="10239"/>
    <cellStyle name="20% - Accent5 2 6 3 3 2" xfId="10240"/>
    <cellStyle name="20% - Accent5 2 6 3 3 2 2" xfId="10241"/>
    <cellStyle name="20% - Accent5 2 6 3 3 3" xfId="10242"/>
    <cellStyle name="20% - Accent5 2 6 3 4" xfId="10243"/>
    <cellStyle name="20% - Accent5 2 6 3 4 2" xfId="10244"/>
    <cellStyle name="20% - Accent5 2 6 3 5" xfId="10245"/>
    <cellStyle name="20% - Accent5 2 6 4" xfId="10246"/>
    <cellStyle name="20% - Accent5 2 6 4 2" xfId="10247"/>
    <cellStyle name="20% - Accent5 2 6 4 2 2" xfId="10248"/>
    <cellStyle name="20% - Accent5 2 6 4 2 2 2" xfId="10249"/>
    <cellStyle name="20% - Accent5 2 6 4 2 3" xfId="10250"/>
    <cellStyle name="20% - Accent5 2 6 4 3" xfId="10251"/>
    <cellStyle name="20% - Accent5 2 6 4 3 2" xfId="10252"/>
    <cellStyle name="20% - Accent5 2 6 4 4" xfId="10253"/>
    <cellStyle name="20% - Accent5 2 6 5" xfId="10254"/>
    <cellStyle name="20% - Accent5 2 6 5 2" xfId="10255"/>
    <cellStyle name="20% - Accent5 2 6 5 2 2" xfId="10256"/>
    <cellStyle name="20% - Accent5 2 6 5 3" xfId="10257"/>
    <cellStyle name="20% - Accent5 2 6 6" xfId="10258"/>
    <cellStyle name="20% - Accent5 2 6 6 2" xfId="10259"/>
    <cellStyle name="20% - Accent5 2 6 7" xfId="10260"/>
    <cellStyle name="20% - Accent5 2 7" xfId="10261"/>
    <cellStyle name="20% - Accent5 2 7 2" xfId="10262"/>
    <cellStyle name="20% - Accent5 2 7 2 2" xfId="10263"/>
    <cellStyle name="20% - Accent5 2 7 2 2 2" xfId="10264"/>
    <cellStyle name="20% - Accent5 2 7 2 2 2 2" xfId="10265"/>
    <cellStyle name="20% - Accent5 2 7 2 2 2 2 2" xfId="10266"/>
    <cellStyle name="20% - Accent5 2 7 2 2 2 3" xfId="10267"/>
    <cellStyle name="20% - Accent5 2 7 2 2 3" xfId="10268"/>
    <cellStyle name="20% - Accent5 2 7 2 2 3 2" xfId="10269"/>
    <cellStyle name="20% - Accent5 2 7 2 2 4" xfId="10270"/>
    <cellStyle name="20% - Accent5 2 7 2 3" xfId="10271"/>
    <cellStyle name="20% - Accent5 2 7 2 3 2" xfId="10272"/>
    <cellStyle name="20% - Accent5 2 7 2 3 2 2" xfId="10273"/>
    <cellStyle name="20% - Accent5 2 7 2 3 3" xfId="10274"/>
    <cellStyle name="20% - Accent5 2 7 2 4" xfId="10275"/>
    <cellStyle name="20% - Accent5 2 7 2 4 2" xfId="10276"/>
    <cellStyle name="20% - Accent5 2 7 2 5" xfId="10277"/>
    <cellStyle name="20% - Accent5 2 7 3" xfId="10278"/>
    <cellStyle name="20% - Accent5 2 7 3 2" xfId="10279"/>
    <cellStyle name="20% - Accent5 2 7 3 2 2" xfId="10280"/>
    <cellStyle name="20% - Accent5 2 7 3 2 2 2" xfId="10281"/>
    <cellStyle name="20% - Accent5 2 7 3 2 3" xfId="10282"/>
    <cellStyle name="20% - Accent5 2 7 3 3" xfId="10283"/>
    <cellStyle name="20% - Accent5 2 7 3 3 2" xfId="10284"/>
    <cellStyle name="20% - Accent5 2 7 3 4" xfId="10285"/>
    <cellStyle name="20% - Accent5 2 7 4" xfId="10286"/>
    <cellStyle name="20% - Accent5 2 7 4 2" xfId="10287"/>
    <cellStyle name="20% - Accent5 2 7 4 2 2" xfId="10288"/>
    <cellStyle name="20% - Accent5 2 7 4 3" xfId="10289"/>
    <cellStyle name="20% - Accent5 2 7 5" xfId="10290"/>
    <cellStyle name="20% - Accent5 2 7 5 2" xfId="10291"/>
    <cellStyle name="20% - Accent5 2 7 6" xfId="10292"/>
    <cellStyle name="20% - Accent5 2 8" xfId="10293"/>
    <cellStyle name="20% - Accent5 2 8 2" xfId="10294"/>
    <cellStyle name="20% - Accent5 2 8 2 2" xfId="10295"/>
    <cellStyle name="20% - Accent5 2 8 2 2 2" xfId="10296"/>
    <cellStyle name="20% - Accent5 2 8 2 2 2 2" xfId="10297"/>
    <cellStyle name="20% - Accent5 2 8 2 2 3" xfId="10298"/>
    <cellStyle name="20% - Accent5 2 8 2 3" xfId="10299"/>
    <cellStyle name="20% - Accent5 2 8 2 3 2" xfId="10300"/>
    <cellStyle name="20% - Accent5 2 8 2 4" xfId="10301"/>
    <cellStyle name="20% - Accent5 2 8 3" xfId="10302"/>
    <cellStyle name="20% - Accent5 2 8 3 2" xfId="10303"/>
    <cellStyle name="20% - Accent5 2 8 3 2 2" xfId="10304"/>
    <cellStyle name="20% - Accent5 2 8 3 3" xfId="10305"/>
    <cellStyle name="20% - Accent5 2 8 4" xfId="10306"/>
    <cellStyle name="20% - Accent5 2 8 4 2" xfId="10307"/>
    <cellStyle name="20% - Accent5 2 8 5" xfId="10308"/>
    <cellStyle name="20% - Accent5 2 9" xfId="10309"/>
    <cellStyle name="20% - Accent5 2 9 2" xfId="10310"/>
    <cellStyle name="20% - Accent5 2 9 2 2" xfId="10311"/>
    <cellStyle name="20% - Accent5 2 9 2 2 2" xfId="10312"/>
    <cellStyle name="20% - Accent5 2 9 2 3" xfId="10313"/>
    <cellStyle name="20% - Accent5 2 9 3" xfId="10314"/>
    <cellStyle name="20% - Accent5 2 9 3 2" xfId="10315"/>
    <cellStyle name="20% - Accent5 2 9 4" xfId="10316"/>
    <cellStyle name="20% - Accent6 2" xfId="10317"/>
    <cellStyle name="20% - Accent6 2 10" xfId="10318"/>
    <cellStyle name="20% - Accent6 2 10 2" xfId="10319"/>
    <cellStyle name="20% - Accent6 2 10 2 2" xfId="10320"/>
    <cellStyle name="20% - Accent6 2 10 3" xfId="10321"/>
    <cellStyle name="20% - Accent6 2 11" xfId="10322"/>
    <cellStyle name="20% - Accent6 2 11 2" xfId="10323"/>
    <cellStyle name="20% - Accent6 2 12" xfId="10324"/>
    <cellStyle name="20% - Accent6 2 2" xfId="10325"/>
    <cellStyle name="20% - Accent6 2 2 10" xfId="10326"/>
    <cellStyle name="20% - Accent6 2 2 10 2" xfId="10327"/>
    <cellStyle name="20% - Accent6 2 2 11" xfId="10328"/>
    <cellStyle name="20% - Accent6 2 2 2" xfId="10329"/>
    <cellStyle name="20% - Accent6 2 2 2 10" xfId="10330"/>
    <cellStyle name="20% - Accent6 2 2 2 2" xfId="10331"/>
    <cellStyle name="20% - Accent6 2 2 2 2 2" xfId="10332"/>
    <cellStyle name="20% - Accent6 2 2 2 2 2 2" xfId="10333"/>
    <cellStyle name="20% - Accent6 2 2 2 2 2 2 2" xfId="10334"/>
    <cellStyle name="20% - Accent6 2 2 2 2 2 2 2 2" xfId="10335"/>
    <cellStyle name="20% - Accent6 2 2 2 2 2 2 2 2 2" xfId="10336"/>
    <cellStyle name="20% - Accent6 2 2 2 2 2 2 2 2 2 2" xfId="10337"/>
    <cellStyle name="20% - Accent6 2 2 2 2 2 2 2 2 2 2 2" xfId="10338"/>
    <cellStyle name="20% - Accent6 2 2 2 2 2 2 2 2 2 2 2 2" xfId="10339"/>
    <cellStyle name="20% - Accent6 2 2 2 2 2 2 2 2 2 2 3" xfId="10340"/>
    <cellStyle name="20% - Accent6 2 2 2 2 2 2 2 2 2 3" xfId="10341"/>
    <cellStyle name="20% - Accent6 2 2 2 2 2 2 2 2 2 3 2" xfId="10342"/>
    <cellStyle name="20% - Accent6 2 2 2 2 2 2 2 2 2 4" xfId="10343"/>
    <cellStyle name="20% - Accent6 2 2 2 2 2 2 2 2 3" xfId="10344"/>
    <cellStyle name="20% - Accent6 2 2 2 2 2 2 2 2 3 2" xfId="10345"/>
    <cellStyle name="20% - Accent6 2 2 2 2 2 2 2 2 3 2 2" xfId="10346"/>
    <cellStyle name="20% - Accent6 2 2 2 2 2 2 2 2 3 3" xfId="10347"/>
    <cellStyle name="20% - Accent6 2 2 2 2 2 2 2 2 4" xfId="10348"/>
    <cellStyle name="20% - Accent6 2 2 2 2 2 2 2 2 4 2" xfId="10349"/>
    <cellStyle name="20% - Accent6 2 2 2 2 2 2 2 2 5" xfId="10350"/>
    <cellStyle name="20% - Accent6 2 2 2 2 2 2 2 3" xfId="10351"/>
    <cellStyle name="20% - Accent6 2 2 2 2 2 2 2 3 2" xfId="10352"/>
    <cellStyle name="20% - Accent6 2 2 2 2 2 2 2 3 2 2" xfId="10353"/>
    <cellStyle name="20% - Accent6 2 2 2 2 2 2 2 3 2 2 2" xfId="10354"/>
    <cellStyle name="20% - Accent6 2 2 2 2 2 2 2 3 2 3" xfId="10355"/>
    <cellStyle name="20% - Accent6 2 2 2 2 2 2 2 3 3" xfId="10356"/>
    <cellStyle name="20% - Accent6 2 2 2 2 2 2 2 3 3 2" xfId="10357"/>
    <cellStyle name="20% - Accent6 2 2 2 2 2 2 2 3 4" xfId="10358"/>
    <cellStyle name="20% - Accent6 2 2 2 2 2 2 2 4" xfId="10359"/>
    <cellStyle name="20% - Accent6 2 2 2 2 2 2 2 4 2" xfId="10360"/>
    <cellStyle name="20% - Accent6 2 2 2 2 2 2 2 4 2 2" xfId="10361"/>
    <cellStyle name="20% - Accent6 2 2 2 2 2 2 2 4 3" xfId="10362"/>
    <cellStyle name="20% - Accent6 2 2 2 2 2 2 2 5" xfId="10363"/>
    <cellStyle name="20% - Accent6 2 2 2 2 2 2 2 5 2" xfId="10364"/>
    <cellStyle name="20% - Accent6 2 2 2 2 2 2 2 6" xfId="10365"/>
    <cellStyle name="20% - Accent6 2 2 2 2 2 2 3" xfId="10366"/>
    <cellStyle name="20% - Accent6 2 2 2 2 2 2 3 2" xfId="10367"/>
    <cellStyle name="20% - Accent6 2 2 2 2 2 2 3 2 2" xfId="10368"/>
    <cellStyle name="20% - Accent6 2 2 2 2 2 2 3 2 2 2" xfId="10369"/>
    <cellStyle name="20% - Accent6 2 2 2 2 2 2 3 2 2 2 2" xfId="10370"/>
    <cellStyle name="20% - Accent6 2 2 2 2 2 2 3 2 2 3" xfId="10371"/>
    <cellStyle name="20% - Accent6 2 2 2 2 2 2 3 2 3" xfId="10372"/>
    <cellStyle name="20% - Accent6 2 2 2 2 2 2 3 2 3 2" xfId="10373"/>
    <cellStyle name="20% - Accent6 2 2 2 2 2 2 3 2 4" xfId="10374"/>
    <cellStyle name="20% - Accent6 2 2 2 2 2 2 3 3" xfId="10375"/>
    <cellStyle name="20% - Accent6 2 2 2 2 2 2 3 3 2" xfId="10376"/>
    <cellStyle name="20% - Accent6 2 2 2 2 2 2 3 3 2 2" xfId="10377"/>
    <cellStyle name="20% - Accent6 2 2 2 2 2 2 3 3 3" xfId="10378"/>
    <cellStyle name="20% - Accent6 2 2 2 2 2 2 3 4" xfId="10379"/>
    <cellStyle name="20% - Accent6 2 2 2 2 2 2 3 4 2" xfId="10380"/>
    <cellStyle name="20% - Accent6 2 2 2 2 2 2 3 5" xfId="10381"/>
    <cellStyle name="20% - Accent6 2 2 2 2 2 2 4" xfId="10382"/>
    <cellStyle name="20% - Accent6 2 2 2 2 2 2 4 2" xfId="10383"/>
    <cellStyle name="20% - Accent6 2 2 2 2 2 2 4 2 2" xfId="10384"/>
    <cellStyle name="20% - Accent6 2 2 2 2 2 2 4 2 2 2" xfId="10385"/>
    <cellStyle name="20% - Accent6 2 2 2 2 2 2 4 2 3" xfId="10386"/>
    <cellStyle name="20% - Accent6 2 2 2 2 2 2 4 3" xfId="10387"/>
    <cellStyle name="20% - Accent6 2 2 2 2 2 2 4 3 2" xfId="10388"/>
    <cellStyle name="20% - Accent6 2 2 2 2 2 2 4 4" xfId="10389"/>
    <cellStyle name="20% - Accent6 2 2 2 2 2 2 5" xfId="10390"/>
    <cellStyle name="20% - Accent6 2 2 2 2 2 2 5 2" xfId="10391"/>
    <cellStyle name="20% - Accent6 2 2 2 2 2 2 5 2 2" xfId="10392"/>
    <cellStyle name="20% - Accent6 2 2 2 2 2 2 5 3" xfId="10393"/>
    <cellStyle name="20% - Accent6 2 2 2 2 2 2 6" xfId="10394"/>
    <cellStyle name="20% - Accent6 2 2 2 2 2 2 6 2" xfId="10395"/>
    <cellStyle name="20% - Accent6 2 2 2 2 2 2 7" xfId="10396"/>
    <cellStyle name="20% - Accent6 2 2 2 2 2 3" xfId="10397"/>
    <cellStyle name="20% - Accent6 2 2 2 2 2 3 2" xfId="10398"/>
    <cellStyle name="20% - Accent6 2 2 2 2 2 3 2 2" xfId="10399"/>
    <cellStyle name="20% - Accent6 2 2 2 2 2 3 2 2 2" xfId="10400"/>
    <cellStyle name="20% - Accent6 2 2 2 2 2 3 2 2 2 2" xfId="10401"/>
    <cellStyle name="20% - Accent6 2 2 2 2 2 3 2 2 2 2 2" xfId="10402"/>
    <cellStyle name="20% - Accent6 2 2 2 2 2 3 2 2 2 3" xfId="10403"/>
    <cellStyle name="20% - Accent6 2 2 2 2 2 3 2 2 3" xfId="10404"/>
    <cellStyle name="20% - Accent6 2 2 2 2 2 3 2 2 3 2" xfId="10405"/>
    <cellStyle name="20% - Accent6 2 2 2 2 2 3 2 2 4" xfId="10406"/>
    <cellStyle name="20% - Accent6 2 2 2 2 2 3 2 3" xfId="10407"/>
    <cellStyle name="20% - Accent6 2 2 2 2 2 3 2 3 2" xfId="10408"/>
    <cellStyle name="20% - Accent6 2 2 2 2 2 3 2 3 2 2" xfId="10409"/>
    <cellStyle name="20% - Accent6 2 2 2 2 2 3 2 3 3" xfId="10410"/>
    <cellStyle name="20% - Accent6 2 2 2 2 2 3 2 4" xfId="10411"/>
    <cellStyle name="20% - Accent6 2 2 2 2 2 3 2 4 2" xfId="10412"/>
    <cellStyle name="20% - Accent6 2 2 2 2 2 3 2 5" xfId="10413"/>
    <cellStyle name="20% - Accent6 2 2 2 2 2 3 3" xfId="10414"/>
    <cellStyle name="20% - Accent6 2 2 2 2 2 3 3 2" xfId="10415"/>
    <cellStyle name="20% - Accent6 2 2 2 2 2 3 3 2 2" xfId="10416"/>
    <cellStyle name="20% - Accent6 2 2 2 2 2 3 3 2 2 2" xfId="10417"/>
    <cellStyle name="20% - Accent6 2 2 2 2 2 3 3 2 3" xfId="10418"/>
    <cellStyle name="20% - Accent6 2 2 2 2 2 3 3 3" xfId="10419"/>
    <cellStyle name="20% - Accent6 2 2 2 2 2 3 3 3 2" xfId="10420"/>
    <cellStyle name="20% - Accent6 2 2 2 2 2 3 3 4" xfId="10421"/>
    <cellStyle name="20% - Accent6 2 2 2 2 2 3 4" xfId="10422"/>
    <cellStyle name="20% - Accent6 2 2 2 2 2 3 4 2" xfId="10423"/>
    <cellStyle name="20% - Accent6 2 2 2 2 2 3 4 2 2" xfId="10424"/>
    <cellStyle name="20% - Accent6 2 2 2 2 2 3 4 3" xfId="10425"/>
    <cellStyle name="20% - Accent6 2 2 2 2 2 3 5" xfId="10426"/>
    <cellStyle name="20% - Accent6 2 2 2 2 2 3 5 2" xfId="10427"/>
    <cellStyle name="20% - Accent6 2 2 2 2 2 3 6" xfId="10428"/>
    <cellStyle name="20% - Accent6 2 2 2 2 2 4" xfId="10429"/>
    <cellStyle name="20% - Accent6 2 2 2 2 2 4 2" xfId="10430"/>
    <cellStyle name="20% - Accent6 2 2 2 2 2 4 2 2" xfId="10431"/>
    <cellStyle name="20% - Accent6 2 2 2 2 2 4 2 2 2" xfId="10432"/>
    <cellStyle name="20% - Accent6 2 2 2 2 2 4 2 2 2 2" xfId="10433"/>
    <cellStyle name="20% - Accent6 2 2 2 2 2 4 2 2 3" xfId="10434"/>
    <cellStyle name="20% - Accent6 2 2 2 2 2 4 2 3" xfId="10435"/>
    <cellStyle name="20% - Accent6 2 2 2 2 2 4 2 3 2" xfId="10436"/>
    <cellStyle name="20% - Accent6 2 2 2 2 2 4 2 4" xfId="10437"/>
    <cellStyle name="20% - Accent6 2 2 2 2 2 4 3" xfId="10438"/>
    <cellStyle name="20% - Accent6 2 2 2 2 2 4 3 2" xfId="10439"/>
    <cellStyle name="20% - Accent6 2 2 2 2 2 4 3 2 2" xfId="10440"/>
    <cellStyle name="20% - Accent6 2 2 2 2 2 4 3 3" xfId="10441"/>
    <cellStyle name="20% - Accent6 2 2 2 2 2 4 4" xfId="10442"/>
    <cellStyle name="20% - Accent6 2 2 2 2 2 4 4 2" xfId="10443"/>
    <cellStyle name="20% - Accent6 2 2 2 2 2 4 5" xfId="10444"/>
    <cellStyle name="20% - Accent6 2 2 2 2 2 5" xfId="10445"/>
    <cellStyle name="20% - Accent6 2 2 2 2 2 5 2" xfId="10446"/>
    <cellStyle name="20% - Accent6 2 2 2 2 2 5 2 2" xfId="10447"/>
    <cellStyle name="20% - Accent6 2 2 2 2 2 5 2 2 2" xfId="10448"/>
    <cellStyle name="20% - Accent6 2 2 2 2 2 5 2 3" xfId="10449"/>
    <cellStyle name="20% - Accent6 2 2 2 2 2 5 3" xfId="10450"/>
    <cellStyle name="20% - Accent6 2 2 2 2 2 5 3 2" xfId="10451"/>
    <cellStyle name="20% - Accent6 2 2 2 2 2 5 4" xfId="10452"/>
    <cellStyle name="20% - Accent6 2 2 2 2 2 6" xfId="10453"/>
    <cellStyle name="20% - Accent6 2 2 2 2 2 6 2" xfId="10454"/>
    <cellStyle name="20% - Accent6 2 2 2 2 2 6 2 2" xfId="10455"/>
    <cellStyle name="20% - Accent6 2 2 2 2 2 6 3" xfId="10456"/>
    <cellStyle name="20% - Accent6 2 2 2 2 2 7" xfId="10457"/>
    <cellStyle name="20% - Accent6 2 2 2 2 2 7 2" xfId="10458"/>
    <cellStyle name="20% - Accent6 2 2 2 2 2 8" xfId="10459"/>
    <cellStyle name="20% - Accent6 2 2 2 2 3" xfId="10460"/>
    <cellStyle name="20% - Accent6 2 2 2 2 3 2" xfId="10461"/>
    <cellStyle name="20% - Accent6 2 2 2 2 3 2 2" xfId="10462"/>
    <cellStyle name="20% - Accent6 2 2 2 2 3 2 2 2" xfId="10463"/>
    <cellStyle name="20% - Accent6 2 2 2 2 3 2 2 2 2" xfId="10464"/>
    <cellStyle name="20% - Accent6 2 2 2 2 3 2 2 2 2 2" xfId="10465"/>
    <cellStyle name="20% - Accent6 2 2 2 2 3 2 2 2 2 2 2" xfId="10466"/>
    <cellStyle name="20% - Accent6 2 2 2 2 3 2 2 2 2 3" xfId="10467"/>
    <cellStyle name="20% - Accent6 2 2 2 2 3 2 2 2 3" xfId="10468"/>
    <cellStyle name="20% - Accent6 2 2 2 2 3 2 2 2 3 2" xfId="10469"/>
    <cellStyle name="20% - Accent6 2 2 2 2 3 2 2 2 4" xfId="10470"/>
    <cellStyle name="20% - Accent6 2 2 2 2 3 2 2 3" xfId="10471"/>
    <cellStyle name="20% - Accent6 2 2 2 2 3 2 2 3 2" xfId="10472"/>
    <cellStyle name="20% - Accent6 2 2 2 2 3 2 2 3 2 2" xfId="10473"/>
    <cellStyle name="20% - Accent6 2 2 2 2 3 2 2 3 3" xfId="10474"/>
    <cellStyle name="20% - Accent6 2 2 2 2 3 2 2 4" xfId="10475"/>
    <cellStyle name="20% - Accent6 2 2 2 2 3 2 2 4 2" xfId="10476"/>
    <cellStyle name="20% - Accent6 2 2 2 2 3 2 2 5" xfId="10477"/>
    <cellStyle name="20% - Accent6 2 2 2 2 3 2 3" xfId="10478"/>
    <cellStyle name="20% - Accent6 2 2 2 2 3 2 3 2" xfId="10479"/>
    <cellStyle name="20% - Accent6 2 2 2 2 3 2 3 2 2" xfId="10480"/>
    <cellStyle name="20% - Accent6 2 2 2 2 3 2 3 2 2 2" xfId="10481"/>
    <cellStyle name="20% - Accent6 2 2 2 2 3 2 3 2 3" xfId="10482"/>
    <cellStyle name="20% - Accent6 2 2 2 2 3 2 3 3" xfId="10483"/>
    <cellStyle name="20% - Accent6 2 2 2 2 3 2 3 3 2" xfId="10484"/>
    <cellStyle name="20% - Accent6 2 2 2 2 3 2 3 4" xfId="10485"/>
    <cellStyle name="20% - Accent6 2 2 2 2 3 2 4" xfId="10486"/>
    <cellStyle name="20% - Accent6 2 2 2 2 3 2 4 2" xfId="10487"/>
    <cellStyle name="20% - Accent6 2 2 2 2 3 2 4 2 2" xfId="10488"/>
    <cellStyle name="20% - Accent6 2 2 2 2 3 2 4 3" xfId="10489"/>
    <cellStyle name="20% - Accent6 2 2 2 2 3 2 5" xfId="10490"/>
    <cellStyle name="20% - Accent6 2 2 2 2 3 2 5 2" xfId="10491"/>
    <cellStyle name="20% - Accent6 2 2 2 2 3 2 6" xfId="10492"/>
    <cellStyle name="20% - Accent6 2 2 2 2 3 3" xfId="10493"/>
    <cellStyle name="20% - Accent6 2 2 2 2 3 3 2" xfId="10494"/>
    <cellStyle name="20% - Accent6 2 2 2 2 3 3 2 2" xfId="10495"/>
    <cellStyle name="20% - Accent6 2 2 2 2 3 3 2 2 2" xfId="10496"/>
    <cellStyle name="20% - Accent6 2 2 2 2 3 3 2 2 2 2" xfId="10497"/>
    <cellStyle name="20% - Accent6 2 2 2 2 3 3 2 2 3" xfId="10498"/>
    <cellStyle name="20% - Accent6 2 2 2 2 3 3 2 3" xfId="10499"/>
    <cellStyle name="20% - Accent6 2 2 2 2 3 3 2 3 2" xfId="10500"/>
    <cellStyle name="20% - Accent6 2 2 2 2 3 3 2 4" xfId="10501"/>
    <cellStyle name="20% - Accent6 2 2 2 2 3 3 3" xfId="10502"/>
    <cellStyle name="20% - Accent6 2 2 2 2 3 3 3 2" xfId="10503"/>
    <cellStyle name="20% - Accent6 2 2 2 2 3 3 3 2 2" xfId="10504"/>
    <cellStyle name="20% - Accent6 2 2 2 2 3 3 3 3" xfId="10505"/>
    <cellStyle name="20% - Accent6 2 2 2 2 3 3 4" xfId="10506"/>
    <cellStyle name="20% - Accent6 2 2 2 2 3 3 4 2" xfId="10507"/>
    <cellStyle name="20% - Accent6 2 2 2 2 3 3 5" xfId="10508"/>
    <cellStyle name="20% - Accent6 2 2 2 2 3 4" xfId="10509"/>
    <cellStyle name="20% - Accent6 2 2 2 2 3 4 2" xfId="10510"/>
    <cellStyle name="20% - Accent6 2 2 2 2 3 4 2 2" xfId="10511"/>
    <cellStyle name="20% - Accent6 2 2 2 2 3 4 2 2 2" xfId="10512"/>
    <cellStyle name="20% - Accent6 2 2 2 2 3 4 2 3" xfId="10513"/>
    <cellStyle name="20% - Accent6 2 2 2 2 3 4 3" xfId="10514"/>
    <cellStyle name="20% - Accent6 2 2 2 2 3 4 3 2" xfId="10515"/>
    <cellStyle name="20% - Accent6 2 2 2 2 3 4 4" xfId="10516"/>
    <cellStyle name="20% - Accent6 2 2 2 2 3 5" xfId="10517"/>
    <cellStyle name="20% - Accent6 2 2 2 2 3 5 2" xfId="10518"/>
    <cellStyle name="20% - Accent6 2 2 2 2 3 5 2 2" xfId="10519"/>
    <cellStyle name="20% - Accent6 2 2 2 2 3 5 3" xfId="10520"/>
    <cellStyle name="20% - Accent6 2 2 2 2 3 6" xfId="10521"/>
    <cellStyle name="20% - Accent6 2 2 2 2 3 6 2" xfId="10522"/>
    <cellStyle name="20% - Accent6 2 2 2 2 3 7" xfId="10523"/>
    <cellStyle name="20% - Accent6 2 2 2 2 4" xfId="10524"/>
    <cellStyle name="20% - Accent6 2 2 2 2 4 2" xfId="10525"/>
    <cellStyle name="20% - Accent6 2 2 2 2 4 2 2" xfId="10526"/>
    <cellStyle name="20% - Accent6 2 2 2 2 4 2 2 2" xfId="10527"/>
    <cellStyle name="20% - Accent6 2 2 2 2 4 2 2 2 2" xfId="10528"/>
    <cellStyle name="20% - Accent6 2 2 2 2 4 2 2 2 2 2" xfId="10529"/>
    <cellStyle name="20% - Accent6 2 2 2 2 4 2 2 2 3" xfId="10530"/>
    <cellStyle name="20% - Accent6 2 2 2 2 4 2 2 3" xfId="10531"/>
    <cellStyle name="20% - Accent6 2 2 2 2 4 2 2 3 2" xfId="10532"/>
    <cellStyle name="20% - Accent6 2 2 2 2 4 2 2 4" xfId="10533"/>
    <cellStyle name="20% - Accent6 2 2 2 2 4 2 3" xfId="10534"/>
    <cellStyle name="20% - Accent6 2 2 2 2 4 2 3 2" xfId="10535"/>
    <cellStyle name="20% - Accent6 2 2 2 2 4 2 3 2 2" xfId="10536"/>
    <cellStyle name="20% - Accent6 2 2 2 2 4 2 3 3" xfId="10537"/>
    <cellStyle name="20% - Accent6 2 2 2 2 4 2 4" xfId="10538"/>
    <cellStyle name="20% - Accent6 2 2 2 2 4 2 4 2" xfId="10539"/>
    <cellStyle name="20% - Accent6 2 2 2 2 4 2 5" xfId="10540"/>
    <cellStyle name="20% - Accent6 2 2 2 2 4 3" xfId="10541"/>
    <cellStyle name="20% - Accent6 2 2 2 2 4 3 2" xfId="10542"/>
    <cellStyle name="20% - Accent6 2 2 2 2 4 3 2 2" xfId="10543"/>
    <cellStyle name="20% - Accent6 2 2 2 2 4 3 2 2 2" xfId="10544"/>
    <cellStyle name="20% - Accent6 2 2 2 2 4 3 2 3" xfId="10545"/>
    <cellStyle name="20% - Accent6 2 2 2 2 4 3 3" xfId="10546"/>
    <cellStyle name="20% - Accent6 2 2 2 2 4 3 3 2" xfId="10547"/>
    <cellStyle name="20% - Accent6 2 2 2 2 4 3 4" xfId="10548"/>
    <cellStyle name="20% - Accent6 2 2 2 2 4 4" xfId="10549"/>
    <cellStyle name="20% - Accent6 2 2 2 2 4 4 2" xfId="10550"/>
    <cellStyle name="20% - Accent6 2 2 2 2 4 4 2 2" xfId="10551"/>
    <cellStyle name="20% - Accent6 2 2 2 2 4 4 3" xfId="10552"/>
    <cellStyle name="20% - Accent6 2 2 2 2 4 5" xfId="10553"/>
    <cellStyle name="20% - Accent6 2 2 2 2 4 5 2" xfId="10554"/>
    <cellStyle name="20% - Accent6 2 2 2 2 4 6" xfId="10555"/>
    <cellStyle name="20% - Accent6 2 2 2 2 5" xfId="10556"/>
    <cellStyle name="20% - Accent6 2 2 2 2 5 2" xfId="10557"/>
    <cellStyle name="20% - Accent6 2 2 2 2 5 2 2" xfId="10558"/>
    <cellStyle name="20% - Accent6 2 2 2 2 5 2 2 2" xfId="10559"/>
    <cellStyle name="20% - Accent6 2 2 2 2 5 2 2 2 2" xfId="10560"/>
    <cellStyle name="20% - Accent6 2 2 2 2 5 2 2 3" xfId="10561"/>
    <cellStyle name="20% - Accent6 2 2 2 2 5 2 3" xfId="10562"/>
    <cellStyle name="20% - Accent6 2 2 2 2 5 2 3 2" xfId="10563"/>
    <cellStyle name="20% - Accent6 2 2 2 2 5 2 4" xfId="10564"/>
    <cellStyle name="20% - Accent6 2 2 2 2 5 3" xfId="10565"/>
    <cellStyle name="20% - Accent6 2 2 2 2 5 3 2" xfId="10566"/>
    <cellStyle name="20% - Accent6 2 2 2 2 5 3 2 2" xfId="10567"/>
    <cellStyle name="20% - Accent6 2 2 2 2 5 3 3" xfId="10568"/>
    <cellStyle name="20% - Accent6 2 2 2 2 5 4" xfId="10569"/>
    <cellStyle name="20% - Accent6 2 2 2 2 5 4 2" xfId="10570"/>
    <cellStyle name="20% - Accent6 2 2 2 2 5 5" xfId="10571"/>
    <cellStyle name="20% - Accent6 2 2 2 2 6" xfId="10572"/>
    <cellStyle name="20% - Accent6 2 2 2 2 6 2" xfId="10573"/>
    <cellStyle name="20% - Accent6 2 2 2 2 6 2 2" xfId="10574"/>
    <cellStyle name="20% - Accent6 2 2 2 2 6 2 2 2" xfId="10575"/>
    <cellStyle name="20% - Accent6 2 2 2 2 6 2 3" xfId="10576"/>
    <cellStyle name="20% - Accent6 2 2 2 2 6 3" xfId="10577"/>
    <cellStyle name="20% - Accent6 2 2 2 2 6 3 2" xfId="10578"/>
    <cellStyle name="20% - Accent6 2 2 2 2 6 4" xfId="10579"/>
    <cellStyle name="20% - Accent6 2 2 2 2 7" xfId="10580"/>
    <cellStyle name="20% - Accent6 2 2 2 2 7 2" xfId="10581"/>
    <cellStyle name="20% - Accent6 2 2 2 2 7 2 2" xfId="10582"/>
    <cellStyle name="20% - Accent6 2 2 2 2 7 3" xfId="10583"/>
    <cellStyle name="20% - Accent6 2 2 2 2 8" xfId="10584"/>
    <cellStyle name="20% - Accent6 2 2 2 2 8 2" xfId="10585"/>
    <cellStyle name="20% - Accent6 2 2 2 2 9" xfId="10586"/>
    <cellStyle name="20% - Accent6 2 2 2 3" xfId="10587"/>
    <cellStyle name="20% - Accent6 2 2 2 3 2" xfId="10588"/>
    <cellStyle name="20% - Accent6 2 2 2 3 2 2" xfId="10589"/>
    <cellStyle name="20% - Accent6 2 2 2 3 2 2 2" xfId="10590"/>
    <cellStyle name="20% - Accent6 2 2 2 3 2 2 2 2" xfId="10591"/>
    <cellStyle name="20% - Accent6 2 2 2 3 2 2 2 2 2" xfId="10592"/>
    <cellStyle name="20% - Accent6 2 2 2 3 2 2 2 2 2 2" xfId="10593"/>
    <cellStyle name="20% - Accent6 2 2 2 3 2 2 2 2 2 2 2" xfId="10594"/>
    <cellStyle name="20% - Accent6 2 2 2 3 2 2 2 2 2 3" xfId="10595"/>
    <cellStyle name="20% - Accent6 2 2 2 3 2 2 2 2 3" xfId="10596"/>
    <cellStyle name="20% - Accent6 2 2 2 3 2 2 2 2 3 2" xfId="10597"/>
    <cellStyle name="20% - Accent6 2 2 2 3 2 2 2 2 4" xfId="10598"/>
    <cellStyle name="20% - Accent6 2 2 2 3 2 2 2 3" xfId="10599"/>
    <cellStyle name="20% - Accent6 2 2 2 3 2 2 2 3 2" xfId="10600"/>
    <cellStyle name="20% - Accent6 2 2 2 3 2 2 2 3 2 2" xfId="10601"/>
    <cellStyle name="20% - Accent6 2 2 2 3 2 2 2 3 3" xfId="10602"/>
    <cellStyle name="20% - Accent6 2 2 2 3 2 2 2 4" xfId="10603"/>
    <cellStyle name="20% - Accent6 2 2 2 3 2 2 2 4 2" xfId="10604"/>
    <cellStyle name="20% - Accent6 2 2 2 3 2 2 2 5" xfId="10605"/>
    <cellStyle name="20% - Accent6 2 2 2 3 2 2 3" xfId="10606"/>
    <cellStyle name="20% - Accent6 2 2 2 3 2 2 3 2" xfId="10607"/>
    <cellStyle name="20% - Accent6 2 2 2 3 2 2 3 2 2" xfId="10608"/>
    <cellStyle name="20% - Accent6 2 2 2 3 2 2 3 2 2 2" xfId="10609"/>
    <cellStyle name="20% - Accent6 2 2 2 3 2 2 3 2 3" xfId="10610"/>
    <cellStyle name="20% - Accent6 2 2 2 3 2 2 3 3" xfId="10611"/>
    <cellStyle name="20% - Accent6 2 2 2 3 2 2 3 3 2" xfId="10612"/>
    <cellStyle name="20% - Accent6 2 2 2 3 2 2 3 4" xfId="10613"/>
    <cellStyle name="20% - Accent6 2 2 2 3 2 2 4" xfId="10614"/>
    <cellStyle name="20% - Accent6 2 2 2 3 2 2 4 2" xfId="10615"/>
    <cellStyle name="20% - Accent6 2 2 2 3 2 2 4 2 2" xfId="10616"/>
    <cellStyle name="20% - Accent6 2 2 2 3 2 2 4 3" xfId="10617"/>
    <cellStyle name="20% - Accent6 2 2 2 3 2 2 5" xfId="10618"/>
    <cellStyle name="20% - Accent6 2 2 2 3 2 2 5 2" xfId="10619"/>
    <cellStyle name="20% - Accent6 2 2 2 3 2 2 6" xfId="10620"/>
    <cellStyle name="20% - Accent6 2 2 2 3 2 3" xfId="10621"/>
    <cellStyle name="20% - Accent6 2 2 2 3 2 3 2" xfId="10622"/>
    <cellStyle name="20% - Accent6 2 2 2 3 2 3 2 2" xfId="10623"/>
    <cellStyle name="20% - Accent6 2 2 2 3 2 3 2 2 2" xfId="10624"/>
    <cellStyle name="20% - Accent6 2 2 2 3 2 3 2 2 2 2" xfId="10625"/>
    <cellStyle name="20% - Accent6 2 2 2 3 2 3 2 2 3" xfId="10626"/>
    <cellStyle name="20% - Accent6 2 2 2 3 2 3 2 3" xfId="10627"/>
    <cellStyle name="20% - Accent6 2 2 2 3 2 3 2 3 2" xfId="10628"/>
    <cellStyle name="20% - Accent6 2 2 2 3 2 3 2 4" xfId="10629"/>
    <cellStyle name="20% - Accent6 2 2 2 3 2 3 3" xfId="10630"/>
    <cellStyle name="20% - Accent6 2 2 2 3 2 3 3 2" xfId="10631"/>
    <cellStyle name="20% - Accent6 2 2 2 3 2 3 3 2 2" xfId="10632"/>
    <cellStyle name="20% - Accent6 2 2 2 3 2 3 3 3" xfId="10633"/>
    <cellStyle name="20% - Accent6 2 2 2 3 2 3 4" xfId="10634"/>
    <cellStyle name="20% - Accent6 2 2 2 3 2 3 4 2" xfId="10635"/>
    <cellStyle name="20% - Accent6 2 2 2 3 2 3 5" xfId="10636"/>
    <cellStyle name="20% - Accent6 2 2 2 3 2 4" xfId="10637"/>
    <cellStyle name="20% - Accent6 2 2 2 3 2 4 2" xfId="10638"/>
    <cellStyle name="20% - Accent6 2 2 2 3 2 4 2 2" xfId="10639"/>
    <cellStyle name="20% - Accent6 2 2 2 3 2 4 2 2 2" xfId="10640"/>
    <cellStyle name="20% - Accent6 2 2 2 3 2 4 2 3" xfId="10641"/>
    <cellStyle name="20% - Accent6 2 2 2 3 2 4 3" xfId="10642"/>
    <cellStyle name="20% - Accent6 2 2 2 3 2 4 3 2" xfId="10643"/>
    <cellStyle name="20% - Accent6 2 2 2 3 2 4 4" xfId="10644"/>
    <cellStyle name="20% - Accent6 2 2 2 3 2 5" xfId="10645"/>
    <cellStyle name="20% - Accent6 2 2 2 3 2 5 2" xfId="10646"/>
    <cellStyle name="20% - Accent6 2 2 2 3 2 5 2 2" xfId="10647"/>
    <cellStyle name="20% - Accent6 2 2 2 3 2 5 3" xfId="10648"/>
    <cellStyle name="20% - Accent6 2 2 2 3 2 6" xfId="10649"/>
    <cellStyle name="20% - Accent6 2 2 2 3 2 6 2" xfId="10650"/>
    <cellStyle name="20% - Accent6 2 2 2 3 2 7" xfId="10651"/>
    <cellStyle name="20% - Accent6 2 2 2 3 3" xfId="10652"/>
    <cellStyle name="20% - Accent6 2 2 2 3 3 2" xfId="10653"/>
    <cellStyle name="20% - Accent6 2 2 2 3 3 2 2" xfId="10654"/>
    <cellStyle name="20% - Accent6 2 2 2 3 3 2 2 2" xfId="10655"/>
    <cellStyle name="20% - Accent6 2 2 2 3 3 2 2 2 2" xfId="10656"/>
    <cellStyle name="20% - Accent6 2 2 2 3 3 2 2 2 2 2" xfId="10657"/>
    <cellStyle name="20% - Accent6 2 2 2 3 3 2 2 2 3" xfId="10658"/>
    <cellStyle name="20% - Accent6 2 2 2 3 3 2 2 3" xfId="10659"/>
    <cellStyle name="20% - Accent6 2 2 2 3 3 2 2 3 2" xfId="10660"/>
    <cellStyle name="20% - Accent6 2 2 2 3 3 2 2 4" xfId="10661"/>
    <cellStyle name="20% - Accent6 2 2 2 3 3 2 3" xfId="10662"/>
    <cellStyle name="20% - Accent6 2 2 2 3 3 2 3 2" xfId="10663"/>
    <cellStyle name="20% - Accent6 2 2 2 3 3 2 3 2 2" xfId="10664"/>
    <cellStyle name="20% - Accent6 2 2 2 3 3 2 3 3" xfId="10665"/>
    <cellStyle name="20% - Accent6 2 2 2 3 3 2 4" xfId="10666"/>
    <cellStyle name="20% - Accent6 2 2 2 3 3 2 4 2" xfId="10667"/>
    <cellStyle name="20% - Accent6 2 2 2 3 3 2 5" xfId="10668"/>
    <cellStyle name="20% - Accent6 2 2 2 3 3 3" xfId="10669"/>
    <cellStyle name="20% - Accent6 2 2 2 3 3 3 2" xfId="10670"/>
    <cellStyle name="20% - Accent6 2 2 2 3 3 3 2 2" xfId="10671"/>
    <cellStyle name="20% - Accent6 2 2 2 3 3 3 2 2 2" xfId="10672"/>
    <cellStyle name="20% - Accent6 2 2 2 3 3 3 2 3" xfId="10673"/>
    <cellStyle name="20% - Accent6 2 2 2 3 3 3 3" xfId="10674"/>
    <cellStyle name="20% - Accent6 2 2 2 3 3 3 3 2" xfId="10675"/>
    <cellStyle name="20% - Accent6 2 2 2 3 3 3 4" xfId="10676"/>
    <cellStyle name="20% - Accent6 2 2 2 3 3 4" xfId="10677"/>
    <cellStyle name="20% - Accent6 2 2 2 3 3 4 2" xfId="10678"/>
    <cellStyle name="20% - Accent6 2 2 2 3 3 4 2 2" xfId="10679"/>
    <cellStyle name="20% - Accent6 2 2 2 3 3 4 3" xfId="10680"/>
    <cellStyle name="20% - Accent6 2 2 2 3 3 5" xfId="10681"/>
    <cellStyle name="20% - Accent6 2 2 2 3 3 5 2" xfId="10682"/>
    <cellStyle name="20% - Accent6 2 2 2 3 3 6" xfId="10683"/>
    <cellStyle name="20% - Accent6 2 2 2 3 4" xfId="10684"/>
    <cellStyle name="20% - Accent6 2 2 2 3 4 2" xfId="10685"/>
    <cellStyle name="20% - Accent6 2 2 2 3 4 2 2" xfId="10686"/>
    <cellStyle name="20% - Accent6 2 2 2 3 4 2 2 2" xfId="10687"/>
    <cellStyle name="20% - Accent6 2 2 2 3 4 2 2 2 2" xfId="10688"/>
    <cellStyle name="20% - Accent6 2 2 2 3 4 2 2 3" xfId="10689"/>
    <cellStyle name="20% - Accent6 2 2 2 3 4 2 3" xfId="10690"/>
    <cellStyle name="20% - Accent6 2 2 2 3 4 2 3 2" xfId="10691"/>
    <cellStyle name="20% - Accent6 2 2 2 3 4 2 4" xfId="10692"/>
    <cellStyle name="20% - Accent6 2 2 2 3 4 3" xfId="10693"/>
    <cellStyle name="20% - Accent6 2 2 2 3 4 3 2" xfId="10694"/>
    <cellStyle name="20% - Accent6 2 2 2 3 4 3 2 2" xfId="10695"/>
    <cellStyle name="20% - Accent6 2 2 2 3 4 3 3" xfId="10696"/>
    <cellStyle name="20% - Accent6 2 2 2 3 4 4" xfId="10697"/>
    <cellStyle name="20% - Accent6 2 2 2 3 4 4 2" xfId="10698"/>
    <cellStyle name="20% - Accent6 2 2 2 3 4 5" xfId="10699"/>
    <cellStyle name="20% - Accent6 2 2 2 3 5" xfId="10700"/>
    <cellStyle name="20% - Accent6 2 2 2 3 5 2" xfId="10701"/>
    <cellStyle name="20% - Accent6 2 2 2 3 5 2 2" xfId="10702"/>
    <cellStyle name="20% - Accent6 2 2 2 3 5 2 2 2" xfId="10703"/>
    <cellStyle name="20% - Accent6 2 2 2 3 5 2 3" xfId="10704"/>
    <cellStyle name="20% - Accent6 2 2 2 3 5 3" xfId="10705"/>
    <cellStyle name="20% - Accent6 2 2 2 3 5 3 2" xfId="10706"/>
    <cellStyle name="20% - Accent6 2 2 2 3 5 4" xfId="10707"/>
    <cellStyle name="20% - Accent6 2 2 2 3 6" xfId="10708"/>
    <cellStyle name="20% - Accent6 2 2 2 3 6 2" xfId="10709"/>
    <cellStyle name="20% - Accent6 2 2 2 3 6 2 2" xfId="10710"/>
    <cellStyle name="20% - Accent6 2 2 2 3 6 3" xfId="10711"/>
    <cellStyle name="20% - Accent6 2 2 2 3 7" xfId="10712"/>
    <cellStyle name="20% - Accent6 2 2 2 3 7 2" xfId="10713"/>
    <cellStyle name="20% - Accent6 2 2 2 3 8" xfId="10714"/>
    <cellStyle name="20% - Accent6 2 2 2 4" xfId="10715"/>
    <cellStyle name="20% - Accent6 2 2 2 4 2" xfId="10716"/>
    <cellStyle name="20% - Accent6 2 2 2 4 2 2" xfId="10717"/>
    <cellStyle name="20% - Accent6 2 2 2 4 2 2 2" xfId="10718"/>
    <cellStyle name="20% - Accent6 2 2 2 4 2 2 2 2" xfId="10719"/>
    <cellStyle name="20% - Accent6 2 2 2 4 2 2 2 2 2" xfId="10720"/>
    <cellStyle name="20% - Accent6 2 2 2 4 2 2 2 2 2 2" xfId="10721"/>
    <cellStyle name="20% - Accent6 2 2 2 4 2 2 2 2 3" xfId="10722"/>
    <cellStyle name="20% - Accent6 2 2 2 4 2 2 2 3" xfId="10723"/>
    <cellStyle name="20% - Accent6 2 2 2 4 2 2 2 3 2" xfId="10724"/>
    <cellStyle name="20% - Accent6 2 2 2 4 2 2 2 4" xfId="10725"/>
    <cellStyle name="20% - Accent6 2 2 2 4 2 2 3" xfId="10726"/>
    <cellStyle name="20% - Accent6 2 2 2 4 2 2 3 2" xfId="10727"/>
    <cellStyle name="20% - Accent6 2 2 2 4 2 2 3 2 2" xfId="10728"/>
    <cellStyle name="20% - Accent6 2 2 2 4 2 2 3 3" xfId="10729"/>
    <cellStyle name="20% - Accent6 2 2 2 4 2 2 4" xfId="10730"/>
    <cellStyle name="20% - Accent6 2 2 2 4 2 2 4 2" xfId="10731"/>
    <cellStyle name="20% - Accent6 2 2 2 4 2 2 5" xfId="10732"/>
    <cellStyle name="20% - Accent6 2 2 2 4 2 3" xfId="10733"/>
    <cellStyle name="20% - Accent6 2 2 2 4 2 3 2" xfId="10734"/>
    <cellStyle name="20% - Accent6 2 2 2 4 2 3 2 2" xfId="10735"/>
    <cellStyle name="20% - Accent6 2 2 2 4 2 3 2 2 2" xfId="10736"/>
    <cellStyle name="20% - Accent6 2 2 2 4 2 3 2 3" xfId="10737"/>
    <cellStyle name="20% - Accent6 2 2 2 4 2 3 3" xfId="10738"/>
    <cellStyle name="20% - Accent6 2 2 2 4 2 3 3 2" xfId="10739"/>
    <cellStyle name="20% - Accent6 2 2 2 4 2 3 4" xfId="10740"/>
    <cellStyle name="20% - Accent6 2 2 2 4 2 4" xfId="10741"/>
    <cellStyle name="20% - Accent6 2 2 2 4 2 4 2" xfId="10742"/>
    <cellStyle name="20% - Accent6 2 2 2 4 2 4 2 2" xfId="10743"/>
    <cellStyle name="20% - Accent6 2 2 2 4 2 4 3" xfId="10744"/>
    <cellStyle name="20% - Accent6 2 2 2 4 2 5" xfId="10745"/>
    <cellStyle name="20% - Accent6 2 2 2 4 2 5 2" xfId="10746"/>
    <cellStyle name="20% - Accent6 2 2 2 4 2 6" xfId="10747"/>
    <cellStyle name="20% - Accent6 2 2 2 4 3" xfId="10748"/>
    <cellStyle name="20% - Accent6 2 2 2 4 3 2" xfId="10749"/>
    <cellStyle name="20% - Accent6 2 2 2 4 3 2 2" xfId="10750"/>
    <cellStyle name="20% - Accent6 2 2 2 4 3 2 2 2" xfId="10751"/>
    <cellStyle name="20% - Accent6 2 2 2 4 3 2 2 2 2" xfId="10752"/>
    <cellStyle name="20% - Accent6 2 2 2 4 3 2 2 3" xfId="10753"/>
    <cellStyle name="20% - Accent6 2 2 2 4 3 2 3" xfId="10754"/>
    <cellStyle name="20% - Accent6 2 2 2 4 3 2 3 2" xfId="10755"/>
    <cellStyle name="20% - Accent6 2 2 2 4 3 2 4" xfId="10756"/>
    <cellStyle name="20% - Accent6 2 2 2 4 3 3" xfId="10757"/>
    <cellStyle name="20% - Accent6 2 2 2 4 3 3 2" xfId="10758"/>
    <cellStyle name="20% - Accent6 2 2 2 4 3 3 2 2" xfId="10759"/>
    <cellStyle name="20% - Accent6 2 2 2 4 3 3 3" xfId="10760"/>
    <cellStyle name="20% - Accent6 2 2 2 4 3 4" xfId="10761"/>
    <cellStyle name="20% - Accent6 2 2 2 4 3 4 2" xfId="10762"/>
    <cellStyle name="20% - Accent6 2 2 2 4 3 5" xfId="10763"/>
    <cellStyle name="20% - Accent6 2 2 2 4 4" xfId="10764"/>
    <cellStyle name="20% - Accent6 2 2 2 4 4 2" xfId="10765"/>
    <cellStyle name="20% - Accent6 2 2 2 4 4 2 2" xfId="10766"/>
    <cellStyle name="20% - Accent6 2 2 2 4 4 2 2 2" xfId="10767"/>
    <cellStyle name="20% - Accent6 2 2 2 4 4 2 3" xfId="10768"/>
    <cellStyle name="20% - Accent6 2 2 2 4 4 3" xfId="10769"/>
    <cellStyle name="20% - Accent6 2 2 2 4 4 3 2" xfId="10770"/>
    <cellStyle name="20% - Accent6 2 2 2 4 4 4" xfId="10771"/>
    <cellStyle name="20% - Accent6 2 2 2 4 5" xfId="10772"/>
    <cellStyle name="20% - Accent6 2 2 2 4 5 2" xfId="10773"/>
    <cellStyle name="20% - Accent6 2 2 2 4 5 2 2" xfId="10774"/>
    <cellStyle name="20% - Accent6 2 2 2 4 5 3" xfId="10775"/>
    <cellStyle name="20% - Accent6 2 2 2 4 6" xfId="10776"/>
    <cellStyle name="20% - Accent6 2 2 2 4 6 2" xfId="10777"/>
    <cellStyle name="20% - Accent6 2 2 2 4 7" xfId="10778"/>
    <cellStyle name="20% - Accent6 2 2 2 5" xfId="10779"/>
    <cellStyle name="20% - Accent6 2 2 2 5 2" xfId="10780"/>
    <cellStyle name="20% - Accent6 2 2 2 5 2 2" xfId="10781"/>
    <cellStyle name="20% - Accent6 2 2 2 5 2 2 2" xfId="10782"/>
    <cellStyle name="20% - Accent6 2 2 2 5 2 2 2 2" xfId="10783"/>
    <cellStyle name="20% - Accent6 2 2 2 5 2 2 2 2 2" xfId="10784"/>
    <cellStyle name="20% - Accent6 2 2 2 5 2 2 2 3" xfId="10785"/>
    <cellStyle name="20% - Accent6 2 2 2 5 2 2 3" xfId="10786"/>
    <cellStyle name="20% - Accent6 2 2 2 5 2 2 3 2" xfId="10787"/>
    <cellStyle name="20% - Accent6 2 2 2 5 2 2 4" xfId="10788"/>
    <cellStyle name="20% - Accent6 2 2 2 5 2 3" xfId="10789"/>
    <cellStyle name="20% - Accent6 2 2 2 5 2 3 2" xfId="10790"/>
    <cellStyle name="20% - Accent6 2 2 2 5 2 3 2 2" xfId="10791"/>
    <cellStyle name="20% - Accent6 2 2 2 5 2 3 3" xfId="10792"/>
    <cellStyle name="20% - Accent6 2 2 2 5 2 4" xfId="10793"/>
    <cellStyle name="20% - Accent6 2 2 2 5 2 4 2" xfId="10794"/>
    <cellStyle name="20% - Accent6 2 2 2 5 2 5" xfId="10795"/>
    <cellStyle name="20% - Accent6 2 2 2 5 3" xfId="10796"/>
    <cellStyle name="20% - Accent6 2 2 2 5 3 2" xfId="10797"/>
    <cellStyle name="20% - Accent6 2 2 2 5 3 2 2" xfId="10798"/>
    <cellStyle name="20% - Accent6 2 2 2 5 3 2 2 2" xfId="10799"/>
    <cellStyle name="20% - Accent6 2 2 2 5 3 2 3" xfId="10800"/>
    <cellStyle name="20% - Accent6 2 2 2 5 3 3" xfId="10801"/>
    <cellStyle name="20% - Accent6 2 2 2 5 3 3 2" xfId="10802"/>
    <cellStyle name="20% - Accent6 2 2 2 5 3 4" xfId="10803"/>
    <cellStyle name="20% - Accent6 2 2 2 5 4" xfId="10804"/>
    <cellStyle name="20% - Accent6 2 2 2 5 4 2" xfId="10805"/>
    <cellStyle name="20% - Accent6 2 2 2 5 4 2 2" xfId="10806"/>
    <cellStyle name="20% - Accent6 2 2 2 5 4 3" xfId="10807"/>
    <cellStyle name="20% - Accent6 2 2 2 5 5" xfId="10808"/>
    <cellStyle name="20% - Accent6 2 2 2 5 5 2" xfId="10809"/>
    <cellStyle name="20% - Accent6 2 2 2 5 6" xfId="10810"/>
    <cellStyle name="20% - Accent6 2 2 2 6" xfId="10811"/>
    <cellStyle name="20% - Accent6 2 2 2 6 2" xfId="10812"/>
    <cellStyle name="20% - Accent6 2 2 2 6 2 2" xfId="10813"/>
    <cellStyle name="20% - Accent6 2 2 2 6 2 2 2" xfId="10814"/>
    <cellStyle name="20% - Accent6 2 2 2 6 2 2 2 2" xfId="10815"/>
    <cellStyle name="20% - Accent6 2 2 2 6 2 2 3" xfId="10816"/>
    <cellStyle name="20% - Accent6 2 2 2 6 2 3" xfId="10817"/>
    <cellStyle name="20% - Accent6 2 2 2 6 2 3 2" xfId="10818"/>
    <cellStyle name="20% - Accent6 2 2 2 6 2 4" xfId="10819"/>
    <cellStyle name="20% - Accent6 2 2 2 6 3" xfId="10820"/>
    <cellStyle name="20% - Accent6 2 2 2 6 3 2" xfId="10821"/>
    <cellStyle name="20% - Accent6 2 2 2 6 3 2 2" xfId="10822"/>
    <cellStyle name="20% - Accent6 2 2 2 6 3 3" xfId="10823"/>
    <cellStyle name="20% - Accent6 2 2 2 6 4" xfId="10824"/>
    <cellStyle name="20% - Accent6 2 2 2 6 4 2" xfId="10825"/>
    <cellStyle name="20% - Accent6 2 2 2 6 5" xfId="10826"/>
    <cellStyle name="20% - Accent6 2 2 2 7" xfId="10827"/>
    <cellStyle name="20% - Accent6 2 2 2 7 2" xfId="10828"/>
    <cellStyle name="20% - Accent6 2 2 2 7 2 2" xfId="10829"/>
    <cellStyle name="20% - Accent6 2 2 2 7 2 2 2" xfId="10830"/>
    <cellStyle name="20% - Accent6 2 2 2 7 2 3" xfId="10831"/>
    <cellStyle name="20% - Accent6 2 2 2 7 3" xfId="10832"/>
    <cellStyle name="20% - Accent6 2 2 2 7 3 2" xfId="10833"/>
    <cellStyle name="20% - Accent6 2 2 2 7 4" xfId="10834"/>
    <cellStyle name="20% - Accent6 2 2 2 8" xfId="10835"/>
    <cellStyle name="20% - Accent6 2 2 2 8 2" xfId="10836"/>
    <cellStyle name="20% - Accent6 2 2 2 8 2 2" xfId="10837"/>
    <cellStyle name="20% - Accent6 2 2 2 8 3" xfId="10838"/>
    <cellStyle name="20% - Accent6 2 2 2 9" xfId="10839"/>
    <cellStyle name="20% - Accent6 2 2 2 9 2" xfId="10840"/>
    <cellStyle name="20% - Accent6 2 2 3" xfId="10841"/>
    <cellStyle name="20% - Accent6 2 2 3 2" xfId="10842"/>
    <cellStyle name="20% - Accent6 2 2 3 2 2" xfId="10843"/>
    <cellStyle name="20% - Accent6 2 2 3 2 2 2" xfId="10844"/>
    <cellStyle name="20% - Accent6 2 2 3 2 2 2 2" xfId="10845"/>
    <cellStyle name="20% - Accent6 2 2 3 2 2 2 2 2" xfId="10846"/>
    <cellStyle name="20% - Accent6 2 2 3 2 2 2 2 2 2" xfId="10847"/>
    <cellStyle name="20% - Accent6 2 2 3 2 2 2 2 2 2 2" xfId="10848"/>
    <cellStyle name="20% - Accent6 2 2 3 2 2 2 2 2 2 2 2" xfId="10849"/>
    <cellStyle name="20% - Accent6 2 2 3 2 2 2 2 2 2 3" xfId="10850"/>
    <cellStyle name="20% - Accent6 2 2 3 2 2 2 2 2 3" xfId="10851"/>
    <cellStyle name="20% - Accent6 2 2 3 2 2 2 2 2 3 2" xfId="10852"/>
    <cellStyle name="20% - Accent6 2 2 3 2 2 2 2 2 4" xfId="10853"/>
    <cellStyle name="20% - Accent6 2 2 3 2 2 2 2 3" xfId="10854"/>
    <cellStyle name="20% - Accent6 2 2 3 2 2 2 2 3 2" xfId="10855"/>
    <cellStyle name="20% - Accent6 2 2 3 2 2 2 2 3 2 2" xfId="10856"/>
    <cellStyle name="20% - Accent6 2 2 3 2 2 2 2 3 3" xfId="10857"/>
    <cellStyle name="20% - Accent6 2 2 3 2 2 2 2 4" xfId="10858"/>
    <cellStyle name="20% - Accent6 2 2 3 2 2 2 2 4 2" xfId="10859"/>
    <cellStyle name="20% - Accent6 2 2 3 2 2 2 2 5" xfId="10860"/>
    <cellStyle name="20% - Accent6 2 2 3 2 2 2 3" xfId="10861"/>
    <cellStyle name="20% - Accent6 2 2 3 2 2 2 3 2" xfId="10862"/>
    <cellStyle name="20% - Accent6 2 2 3 2 2 2 3 2 2" xfId="10863"/>
    <cellStyle name="20% - Accent6 2 2 3 2 2 2 3 2 2 2" xfId="10864"/>
    <cellStyle name="20% - Accent6 2 2 3 2 2 2 3 2 3" xfId="10865"/>
    <cellStyle name="20% - Accent6 2 2 3 2 2 2 3 3" xfId="10866"/>
    <cellStyle name="20% - Accent6 2 2 3 2 2 2 3 3 2" xfId="10867"/>
    <cellStyle name="20% - Accent6 2 2 3 2 2 2 3 4" xfId="10868"/>
    <cellStyle name="20% - Accent6 2 2 3 2 2 2 4" xfId="10869"/>
    <cellStyle name="20% - Accent6 2 2 3 2 2 2 4 2" xfId="10870"/>
    <cellStyle name="20% - Accent6 2 2 3 2 2 2 4 2 2" xfId="10871"/>
    <cellStyle name="20% - Accent6 2 2 3 2 2 2 4 3" xfId="10872"/>
    <cellStyle name="20% - Accent6 2 2 3 2 2 2 5" xfId="10873"/>
    <cellStyle name="20% - Accent6 2 2 3 2 2 2 5 2" xfId="10874"/>
    <cellStyle name="20% - Accent6 2 2 3 2 2 2 6" xfId="10875"/>
    <cellStyle name="20% - Accent6 2 2 3 2 2 3" xfId="10876"/>
    <cellStyle name="20% - Accent6 2 2 3 2 2 3 2" xfId="10877"/>
    <cellStyle name="20% - Accent6 2 2 3 2 2 3 2 2" xfId="10878"/>
    <cellStyle name="20% - Accent6 2 2 3 2 2 3 2 2 2" xfId="10879"/>
    <cellStyle name="20% - Accent6 2 2 3 2 2 3 2 2 2 2" xfId="10880"/>
    <cellStyle name="20% - Accent6 2 2 3 2 2 3 2 2 3" xfId="10881"/>
    <cellStyle name="20% - Accent6 2 2 3 2 2 3 2 3" xfId="10882"/>
    <cellStyle name="20% - Accent6 2 2 3 2 2 3 2 3 2" xfId="10883"/>
    <cellStyle name="20% - Accent6 2 2 3 2 2 3 2 4" xfId="10884"/>
    <cellStyle name="20% - Accent6 2 2 3 2 2 3 3" xfId="10885"/>
    <cellStyle name="20% - Accent6 2 2 3 2 2 3 3 2" xfId="10886"/>
    <cellStyle name="20% - Accent6 2 2 3 2 2 3 3 2 2" xfId="10887"/>
    <cellStyle name="20% - Accent6 2 2 3 2 2 3 3 3" xfId="10888"/>
    <cellStyle name="20% - Accent6 2 2 3 2 2 3 4" xfId="10889"/>
    <cellStyle name="20% - Accent6 2 2 3 2 2 3 4 2" xfId="10890"/>
    <cellStyle name="20% - Accent6 2 2 3 2 2 3 5" xfId="10891"/>
    <cellStyle name="20% - Accent6 2 2 3 2 2 4" xfId="10892"/>
    <cellStyle name="20% - Accent6 2 2 3 2 2 4 2" xfId="10893"/>
    <cellStyle name="20% - Accent6 2 2 3 2 2 4 2 2" xfId="10894"/>
    <cellStyle name="20% - Accent6 2 2 3 2 2 4 2 2 2" xfId="10895"/>
    <cellStyle name="20% - Accent6 2 2 3 2 2 4 2 3" xfId="10896"/>
    <cellStyle name="20% - Accent6 2 2 3 2 2 4 3" xfId="10897"/>
    <cellStyle name="20% - Accent6 2 2 3 2 2 4 3 2" xfId="10898"/>
    <cellStyle name="20% - Accent6 2 2 3 2 2 4 4" xfId="10899"/>
    <cellStyle name="20% - Accent6 2 2 3 2 2 5" xfId="10900"/>
    <cellStyle name="20% - Accent6 2 2 3 2 2 5 2" xfId="10901"/>
    <cellStyle name="20% - Accent6 2 2 3 2 2 5 2 2" xfId="10902"/>
    <cellStyle name="20% - Accent6 2 2 3 2 2 5 3" xfId="10903"/>
    <cellStyle name="20% - Accent6 2 2 3 2 2 6" xfId="10904"/>
    <cellStyle name="20% - Accent6 2 2 3 2 2 6 2" xfId="10905"/>
    <cellStyle name="20% - Accent6 2 2 3 2 2 7" xfId="10906"/>
    <cellStyle name="20% - Accent6 2 2 3 2 3" xfId="10907"/>
    <cellStyle name="20% - Accent6 2 2 3 2 3 2" xfId="10908"/>
    <cellStyle name="20% - Accent6 2 2 3 2 3 2 2" xfId="10909"/>
    <cellStyle name="20% - Accent6 2 2 3 2 3 2 2 2" xfId="10910"/>
    <cellStyle name="20% - Accent6 2 2 3 2 3 2 2 2 2" xfId="10911"/>
    <cellStyle name="20% - Accent6 2 2 3 2 3 2 2 2 2 2" xfId="10912"/>
    <cellStyle name="20% - Accent6 2 2 3 2 3 2 2 2 3" xfId="10913"/>
    <cellStyle name="20% - Accent6 2 2 3 2 3 2 2 3" xfId="10914"/>
    <cellStyle name="20% - Accent6 2 2 3 2 3 2 2 3 2" xfId="10915"/>
    <cellStyle name="20% - Accent6 2 2 3 2 3 2 2 4" xfId="10916"/>
    <cellStyle name="20% - Accent6 2 2 3 2 3 2 3" xfId="10917"/>
    <cellStyle name="20% - Accent6 2 2 3 2 3 2 3 2" xfId="10918"/>
    <cellStyle name="20% - Accent6 2 2 3 2 3 2 3 2 2" xfId="10919"/>
    <cellStyle name="20% - Accent6 2 2 3 2 3 2 3 3" xfId="10920"/>
    <cellStyle name="20% - Accent6 2 2 3 2 3 2 4" xfId="10921"/>
    <cellStyle name="20% - Accent6 2 2 3 2 3 2 4 2" xfId="10922"/>
    <cellStyle name="20% - Accent6 2 2 3 2 3 2 5" xfId="10923"/>
    <cellStyle name="20% - Accent6 2 2 3 2 3 3" xfId="10924"/>
    <cellStyle name="20% - Accent6 2 2 3 2 3 3 2" xfId="10925"/>
    <cellStyle name="20% - Accent6 2 2 3 2 3 3 2 2" xfId="10926"/>
    <cellStyle name="20% - Accent6 2 2 3 2 3 3 2 2 2" xfId="10927"/>
    <cellStyle name="20% - Accent6 2 2 3 2 3 3 2 3" xfId="10928"/>
    <cellStyle name="20% - Accent6 2 2 3 2 3 3 3" xfId="10929"/>
    <cellStyle name="20% - Accent6 2 2 3 2 3 3 3 2" xfId="10930"/>
    <cellStyle name="20% - Accent6 2 2 3 2 3 3 4" xfId="10931"/>
    <cellStyle name="20% - Accent6 2 2 3 2 3 4" xfId="10932"/>
    <cellStyle name="20% - Accent6 2 2 3 2 3 4 2" xfId="10933"/>
    <cellStyle name="20% - Accent6 2 2 3 2 3 4 2 2" xfId="10934"/>
    <cellStyle name="20% - Accent6 2 2 3 2 3 4 3" xfId="10935"/>
    <cellStyle name="20% - Accent6 2 2 3 2 3 5" xfId="10936"/>
    <cellStyle name="20% - Accent6 2 2 3 2 3 5 2" xfId="10937"/>
    <cellStyle name="20% - Accent6 2 2 3 2 3 6" xfId="10938"/>
    <cellStyle name="20% - Accent6 2 2 3 2 4" xfId="10939"/>
    <cellStyle name="20% - Accent6 2 2 3 2 4 2" xfId="10940"/>
    <cellStyle name="20% - Accent6 2 2 3 2 4 2 2" xfId="10941"/>
    <cellStyle name="20% - Accent6 2 2 3 2 4 2 2 2" xfId="10942"/>
    <cellStyle name="20% - Accent6 2 2 3 2 4 2 2 2 2" xfId="10943"/>
    <cellStyle name="20% - Accent6 2 2 3 2 4 2 2 3" xfId="10944"/>
    <cellStyle name="20% - Accent6 2 2 3 2 4 2 3" xfId="10945"/>
    <cellStyle name="20% - Accent6 2 2 3 2 4 2 3 2" xfId="10946"/>
    <cellStyle name="20% - Accent6 2 2 3 2 4 2 4" xfId="10947"/>
    <cellStyle name="20% - Accent6 2 2 3 2 4 3" xfId="10948"/>
    <cellStyle name="20% - Accent6 2 2 3 2 4 3 2" xfId="10949"/>
    <cellStyle name="20% - Accent6 2 2 3 2 4 3 2 2" xfId="10950"/>
    <cellStyle name="20% - Accent6 2 2 3 2 4 3 3" xfId="10951"/>
    <cellStyle name="20% - Accent6 2 2 3 2 4 4" xfId="10952"/>
    <cellStyle name="20% - Accent6 2 2 3 2 4 4 2" xfId="10953"/>
    <cellStyle name="20% - Accent6 2 2 3 2 4 5" xfId="10954"/>
    <cellStyle name="20% - Accent6 2 2 3 2 5" xfId="10955"/>
    <cellStyle name="20% - Accent6 2 2 3 2 5 2" xfId="10956"/>
    <cellStyle name="20% - Accent6 2 2 3 2 5 2 2" xfId="10957"/>
    <cellStyle name="20% - Accent6 2 2 3 2 5 2 2 2" xfId="10958"/>
    <cellStyle name="20% - Accent6 2 2 3 2 5 2 3" xfId="10959"/>
    <cellStyle name="20% - Accent6 2 2 3 2 5 3" xfId="10960"/>
    <cellStyle name="20% - Accent6 2 2 3 2 5 3 2" xfId="10961"/>
    <cellStyle name="20% - Accent6 2 2 3 2 5 4" xfId="10962"/>
    <cellStyle name="20% - Accent6 2 2 3 2 6" xfId="10963"/>
    <cellStyle name="20% - Accent6 2 2 3 2 6 2" xfId="10964"/>
    <cellStyle name="20% - Accent6 2 2 3 2 6 2 2" xfId="10965"/>
    <cellStyle name="20% - Accent6 2 2 3 2 6 3" xfId="10966"/>
    <cellStyle name="20% - Accent6 2 2 3 2 7" xfId="10967"/>
    <cellStyle name="20% - Accent6 2 2 3 2 7 2" xfId="10968"/>
    <cellStyle name="20% - Accent6 2 2 3 2 8" xfId="10969"/>
    <cellStyle name="20% - Accent6 2 2 3 3" xfId="10970"/>
    <cellStyle name="20% - Accent6 2 2 3 3 2" xfId="10971"/>
    <cellStyle name="20% - Accent6 2 2 3 3 2 2" xfId="10972"/>
    <cellStyle name="20% - Accent6 2 2 3 3 2 2 2" xfId="10973"/>
    <cellStyle name="20% - Accent6 2 2 3 3 2 2 2 2" xfId="10974"/>
    <cellStyle name="20% - Accent6 2 2 3 3 2 2 2 2 2" xfId="10975"/>
    <cellStyle name="20% - Accent6 2 2 3 3 2 2 2 2 2 2" xfId="10976"/>
    <cellStyle name="20% - Accent6 2 2 3 3 2 2 2 2 3" xfId="10977"/>
    <cellStyle name="20% - Accent6 2 2 3 3 2 2 2 3" xfId="10978"/>
    <cellStyle name="20% - Accent6 2 2 3 3 2 2 2 3 2" xfId="10979"/>
    <cellStyle name="20% - Accent6 2 2 3 3 2 2 2 4" xfId="10980"/>
    <cellStyle name="20% - Accent6 2 2 3 3 2 2 3" xfId="10981"/>
    <cellStyle name="20% - Accent6 2 2 3 3 2 2 3 2" xfId="10982"/>
    <cellStyle name="20% - Accent6 2 2 3 3 2 2 3 2 2" xfId="10983"/>
    <cellStyle name="20% - Accent6 2 2 3 3 2 2 3 3" xfId="10984"/>
    <cellStyle name="20% - Accent6 2 2 3 3 2 2 4" xfId="10985"/>
    <cellStyle name="20% - Accent6 2 2 3 3 2 2 4 2" xfId="10986"/>
    <cellStyle name="20% - Accent6 2 2 3 3 2 2 5" xfId="10987"/>
    <cellStyle name="20% - Accent6 2 2 3 3 2 3" xfId="10988"/>
    <cellStyle name="20% - Accent6 2 2 3 3 2 3 2" xfId="10989"/>
    <cellStyle name="20% - Accent6 2 2 3 3 2 3 2 2" xfId="10990"/>
    <cellStyle name="20% - Accent6 2 2 3 3 2 3 2 2 2" xfId="10991"/>
    <cellStyle name="20% - Accent6 2 2 3 3 2 3 2 3" xfId="10992"/>
    <cellStyle name="20% - Accent6 2 2 3 3 2 3 3" xfId="10993"/>
    <cellStyle name="20% - Accent6 2 2 3 3 2 3 3 2" xfId="10994"/>
    <cellStyle name="20% - Accent6 2 2 3 3 2 3 4" xfId="10995"/>
    <cellStyle name="20% - Accent6 2 2 3 3 2 4" xfId="10996"/>
    <cellStyle name="20% - Accent6 2 2 3 3 2 4 2" xfId="10997"/>
    <cellStyle name="20% - Accent6 2 2 3 3 2 4 2 2" xfId="10998"/>
    <cellStyle name="20% - Accent6 2 2 3 3 2 4 3" xfId="10999"/>
    <cellStyle name="20% - Accent6 2 2 3 3 2 5" xfId="11000"/>
    <cellStyle name="20% - Accent6 2 2 3 3 2 5 2" xfId="11001"/>
    <cellStyle name="20% - Accent6 2 2 3 3 2 6" xfId="11002"/>
    <cellStyle name="20% - Accent6 2 2 3 3 3" xfId="11003"/>
    <cellStyle name="20% - Accent6 2 2 3 3 3 2" xfId="11004"/>
    <cellStyle name="20% - Accent6 2 2 3 3 3 2 2" xfId="11005"/>
    <cellStyle name="20% - Accent6 2 2 3 3 3 2 2 2" xfId="11006"/>
    <cellStyle name="20% - Accent6 2 2 3 3 3 2 2 2 2" xfId="11007"/>
    <cellStyle name="20% - Accent6 2 2 3 3 3 2 2 3" xfId="11008"/>
    <cellStyle name="20% - Accent6 2 2 3 3 3 2 3" xfId="11009"/>
    <cellStyle name="20% - Accent6 2 2 3 3 3 2 3 2" xfId="11010"/>
    <cellStyle name="20% - Accent6 2 2 3 3 3 2 4" xfId="11011"/>
    <cellStyle name="20% - Accent6 2 2 3 3 3 3" xfId="11012"/>
    <cellStyle name="20% - Accent6 2 2 3 3 3 3 2" xfId="11013"/>
    <cellStyle name="20% - Accent6 2 2 3 3 3 3 2 2" xfId="11014"/>
    <cellStyle name="20% - Accent6 2 2 3 3 3 3 3" xfId="11015"/>
    <cellStyle name="20% - Accent6 2 2 3 3 3 4" xfId="11016"/>
    <cellStyle name="20% - Accent6 2 2 3 3 3 4 2" xfId="11017"/>
    <cellStyle name="20% - Accent6 2 2 3 3 3 5" xfId="11018"/>
    <cellStyle name="20% - Accent6 2 2 3 3 4" xfId="11019"/>
    <cellStyle name="20% - Accent6 2 2 3 3 4 2" xfId="11020"/>
    <cellStyle name="20% - Accent6 2 2 3 3 4 2 2" xfId="11021"/>
    <cellStyle name="20% - Accent6 2 2 3 3 4 2 2 2" xfId="11022"/>
    <cellStyle name="20% - Accent6 2 2 3 3 4 2 3" xfId="11023"/>
    <cellStyle name="20% - Accent6 2 2 3 3 4 3" xfId="11024"/>
    <cellStyle name="20% - Accent6 2 2 3 3 4 3 2" xfId="11025"/>
    <cellStyle name="20% - Accent6 2 2 3 3 4 4" xfId="11026"/>
    <cellStyle name="20% - Accent6 2 2 3 3 5" xfId="11027"/>
    <cellStyle name="20% - Accent6 2 2 3 3 5 2" xfId="11028"/>
    <cellStyle name="20% - Accent6 2 2 3 3 5 2 2" xfId="11029"/>
    <cellStyle name="20% - Accent6 2 2 3 3 5 3" xfId="11030"/>
    <cellStyle name="20% - Accent6 2 2 3 3 6" xfId="11031"/>
    <cellStyle name="20% - Accent6 2 2 3 3 6 2" xfId="11032"/>
    <cellStyle name="20% - Accent6 2 2 3 3 7" xfId="11033"/>
    <cellStyle name="20% - Accent6 2 2 3 4" xfId="11034"/>
    <cellStyle name="20% - Accent6 2 2 3 4 2" xfId="11035"/>
    <cellStyle name="20% - Accent6 2 2 3 4 2 2" xfId="11036"/>
    <cellStyle name="20% - Accent6 2 2 3 4 2 2 2" xfId="11037"/>
    <cellStyle name="20% - Accent6 2 2 3 4 2 2 2 2" xfId="11038"/>
    <cellStyle name="20% - Accent6 2 2 3 4 2 2 2 2 2" xfId="11039"/>
    <cellStyle name="20% - Accent6 2 2 3 4 2 2 2 3" xfId="11040"/>
    <cellStyle name="20% - Accent6 2 2 3 4 2 2 3" xfId="11041"/>
    <cellStyle name="20% - Accent6 2 2 3 4 2 2 3 2" xfId="11042"/>
    <cellStyle name="20% - Accent6 2 2 3 4 2 2 4" xfId="11043"/>
    <cellStyle name="20% - Accent6 2 2 3 4 2 3" xfId="11044"/>
    <cellStyle name="20% - Accent6 2 2 3 4 2 3 2" xfId="11045"/>
    <cellStyle name="20% - Accent6 2 2 3 4 2 3 2 2" xfId="11046"/>
    <cellStyle name="20% - Accent6 2 2 3 4 2 3 3" xfId="11047"/>
    <cellStyle name="20% - Accent6 2 2 3 4 2 4" xfId="11048"/>
    <cellStyle name="20% - Accent6 2 2 3 4 2 4 2" xfId="11049"/>
    <cellStyle name="20% - Accent6 2 2 3 4 2 5" xfId="11050"/>
    <cellStyle name="20% - Accent6 2 2 3 4 3" xfId="11051"/>
    <cellStyle name="20% - Accent6 2 2 3 4 3 2" xfId="11052"/>
    <cellStyle name="20% - Accent6 2 2 3 4 3 2 2" xfId="11053"/>
    <cellStyle name="20% - Accent6 2 2 3 4 3 2 2 2" xfId="11054"/>
    <cellStyle name="20% - Accent6 2 2 3 4 3 2 3" xfId="11055"/>
    <cellStyle name="20% - Accent6 2 2 3 4 3 3" xfId="11056"/>
    <cellStyle name="20% - Accent6 2 2 3 4 3 3 2" xfId="11057"/>
    <cellStyle name="20% - Accent6 2 2 3 4 3 4" xfId="11058"/>
    <cellStyle name="20% - Accent6 2 2 3 4 4" xfId="11059"/>
    <cellStyle name="20% - Accent6 2 2 3 4 4 2" xfId="11060"/>
    <cellStyle name="20% - Accent6 2 2 3 4 4 2 2" xfId="11061"/>
    <cellStyle name="20% - Accent6 2 2 3 4 4 3" xfId="11062"/>
    <cellStyle name="20% - Accent6 2 2 3 4 5" xfId="11063"/>
    <cellStyle name="20% - Accent6 2 2 3 4 5 2" xfId="11064"/>
    <cellStyle name="20% - Accent6 2 2 3 4 6" xfId="11065"/>
    <cellStyle name="20% - Accent6 2 2 3 5" xfId="11066"/>
    <cellStyle name="20% - Accent6 2 2 3 5 2" xfId="11067"/>
    <cellStyle name="20% - Accent6 2 2 3 5 2 2" xfId="11068"/>
    <cellStyle name="20% - Accent6 2 2 3 5 2 2 2" xfId="11069"/>
    <cellStyle name="20% - Accent6 2 2 3 5 2 2 2 2" xfId="11070"/>
    <cellStyle name="20% - Accent6 2 2 3 5 2 2 3" xfId="11071"/>
    <cellStyle name="20% - Accent6 2 2 3 5 2 3" xfId="11072"/>
    <cellStyle name="20% - Accent6 2 2 3 5 2 3 2" xfId="11073"/>
    <cellStyle name="20% - Accent6 2 2 3 5 2 4" xfId="11074"/>
    <cellStyle name="20% - Accent6 2 2 3 5 3" xfId="11075"/>
    <cellStyle name="20% - Accent6 2 2 3 5 3 2" xfId="11076"/>
    <cellStyle name="20% - Accent6 2 2 3 5 3 2 2" xfId="11077"/>
    <cellStyle name="20% - Accent6 2 2 3 5 3 3" xfId="11078"/>
    <cellStyle name="20% - Accent6 2 2 3 5 4" xfId="11079"/>
    <cellStyle name="20% - Accent6 2 2 3 5 4 2" xfId="11080"/>
    <cellStyle name="20% - Accent6 2 2 3 5 5" xfId="11081"/>
    <cellStyle name="20% - Accent6 2 2 3 6" xfId="11082"/>
    <cellStyle name="20% - Accent6 2 2 3 6 2" xfId="11083"/>
    <cellStyle name="20% - Accent6 2 2 3 6 2 2" xfId="11084"/>
    <cellStyle name="20% - Accent6 2 2 3 6 2 2 2" xfId="11085"/>
    <cellStyle name="20% - Accent6 2 2 3 6 2 3" xfId="11086"/>
    <cellStyle name="20% - Accent6 2 2 3 6 3" xfId="11087"/>
    <cellStyle name="20% - Accent6 2 2 3 6 3 2" xfId="11088"/>
    <cellStyle name="20% - Accent6 2 2 3 6 4" xfId="11089"/>
    <cellStyle name="20% - Accent6 2 2 3 7" xfId="11090"/>
    <cellStyle name="20% - Accent6 2 2 3 7 2" xfId="11091"/>
    <cellStyle name="20% - Accent6 2 2 3 7 2 2" xfId="11092"/>
    <cellStyle name="20% - Accent6 2 2 3 7 3" xfId="11093"/>
    <cellStyle name="20% - Accent6 2 2 3 8" xfId="11094"/>
    <cellStyle name="20% - Accent6 2 2 3 8 2" xfId="11095"/>
    <cellStyle name="20% - Accent6 2 2 3 9" xfId="11096"/>
    <cellStyle name="20% - Accent6 2 2 4" xfId="11097"/>
    <cellStyle name="20% - Accent6 2 2 4 2" xfId="11098"/>
    <cellStyle name="20% - Accent6 2 2 4 2 2" xfId="11099"/>
    <cellStyle name="20% - Accent6 2 2 4 2 2 2" xfId="11100"/>
    <cellStyle name="20% - Accent6 2 2 4 2 2 2 2" xfId="11101"/>
    <cellStyle name="20% - Accent6 2 2 4 2 2 2 2 2" xfId="11102"/>
    <cellStyle name="20% - Accent6 2 2 4 2 2 2 2 2 2" xfId="11103"/>
    <cellStyle name="20% - Accent6 2 2 4 2 2 2 2 2 2 2" xfId="11104"/>
    <cellStyle name="20% - Accent6 2 2 4 2 2 2 2 2 3" xfId="11105"/>
    <cellStyle name="20% - Accent6 2 2 4 2 2 2 2 3" xfId="11106"/>
    <cellStyle name="20% - Accent6 2 2 4 2 2 2 2 3 2" xfId="11107"/>
    <cellStyle name="20% - Accent6 2 2 4 2 2 2 2 4" xfId="11108"/>
    <cellStyle name="20% - Accent6 2 2 4 2 2 2 3" xfId="11109"/>
    <cellStyle name="20% - Accent6 2 2 4 2 2 2 3 2" xfId="11110"/>
    <cellStyle name="20% - Accent6 2 2 4 2 2 2 3 2 2" xfId="11111"/>
    <cellStyle name="20% - Accent6 2 2 4 2 2 2 3 3" xfId="11112"/>
    <cellStyle name="20% - Accent6 2 2 4 2 2 2 4" xfId="11113"/>
    <cellStyle name="20% - Accent6 2 2 4 2 2 2 4 2" xfId="11114"/>
    <cellStyle name="20% - Accent6 2 2 4 2 2 2 5" xfId="11115"/>
    <cellStyle name="20% - Accent6 2 2 4 2 2 3" xfId="11116"/>
    <cellStyle name="20% - Accent6 2 2 4 2 2 3 2" xfId="11117"/>
    <cellStyle name="20% - Accent6 2 2 4 2 2 3 2 2" xfId="11118"/>
    <cellStyle name="20% - Accent6 2 2 4 2 2 3 2 2 2" xfId="11119"/>
    <cellStyle name="20% - Accent6 2 2 4 2 2 3 2 3" xfId="11120"/>
    <cellStyle name="20% - Accent6 2 2 4 2 2 3 3" xfId="11121"/>
    <cellStyle name="20% - Accent6 2 2 4 2 2 3 3 2" xfId="11122"/>
    <cellStyle name="20% - Accent6 2 2 4 2 2 3 4" xfId="11123"/>
    <cellStyle name="20% - Accent6 2 2 4 2 2 4" xfId="11124"/>
    <cellStyle name="20% - Accent6 2 2 4 2 2 4 2" xfId="11125"/>
    <cellStyle name="20% - Accent6 2 2 4 2 2 4 2 2" xfId="11126"/>
    <cellStyle name="20% - Accent6 2 2 4 2 2 4 3" xfId="11127"/>
    <cellStyle name="20% - Accent6 2 2 4 2 2 5" xfId="11128"/>
    <cellStyle name="20% - Accent6 2 2 4 2 2 5 2" xfId="11129"/>
    <cellStyle name="20% - Accent6 2 2 4 2 2 6" xfId="11130"/>
    <cellStyle name="20% - Accent6 2 2 4 2 3" xfId="11131"/>
    <cellStyle name="20% - Accent6 2 2 4 2 3 2" xfId="11132"/>
    <cellStyle name="20% - Accent6 2 2 4 2 3 2 2" xfId="11133"/>
    <cellStyle name="20% - Accent6 2 2 4 2 3 2 2 2" xfId="11134"/>
    <cellStyle name="20% - Accent6 2 2 4 2 3 2 2 2 2" xfId="11135"/>
    <cellStyle name="20% - Accent6 2 2 4 2 3 2 2 3" xfId="11136"/>
    <cellStyle name="20% - Accent6 2 2 4 2 3 2 3" xfId="11137"/>
    <cellStyle name="20% - Accent6 2 2 4 2 3 2 3 2" xfId="11138"/>
    <cellStyle name="20% - Accent6 2 2 4 2 3 2 4" xfId="11139"/>
    <cellStyle name="20% - Accent6 2 2 4 2 3 3" xfId="11140"/>
    <cellStyle name="20% - Accent6 2 2 4 2 3 3 2" xfId="11141"/>
    <cellStyle name="20% - Accent6 2 2 4 2 3 3 2 2" xfId="11142"/>
    <cellStyle name="20% - Accent6 2 2 4 2 3 3 3" xfId="11143"/>
    <cellStyle name="20% - Accent6 2 2 4 2 3 4" xfId="11144"/>
    <cellStyle name="20% - Accent6 2 2 4 2 3 4 2" xfId="11145"/>
    <cellStyle name="20% - Accent6 2 2 4 2 3 5" xfId="11146"/>
    <cellStyle name="20% - Accent6 2 2 4 2 4" xfId="11147"/>
    <cellStyle name="20% - Accent6 2 2 4 2 4 2" xfId="11148"/>
    <cellStyle name="20% - Accent6 2 2 4 2 4 2 2" xfId="11149"/>
    <cellStyle name="20% - Accent6 2 2 4 2 4 2 2 2" xfId="11150"/>
    <cellStyle name="20% - Accent6 2 2 4 2 4 2 3" xfId="11151"/>
    <cellStyle name="20% - Accent6 2 2 4 2 4 3" xfId="11152"/>
    <cellStyle name="20% - Accent6 2 2 4 2 4 3 2" xfId="11153"/>
    <cellStyle name="20% - Accent6 2 2 4 2 4 4" xfId="11154"/>
    <cellStyle name="20% - Accent6 2 2 4 2 5" xfId="11155"/>
    <cellStyle name="20% - Accent6 2 2 4 2 5 2" xfId="11156"/>
    <cellStyle name="20% - Accent6 2 2 4 2 5 2 2" xfId="11157"/>
    <cellStyle name="20% - Accent6 2 2 4 2 5 3" xfId="11158"/>
    <cellStyle name="20% - Accent6 2 2 4 2 6" xfId="11159"/>
    <cellStyle name="20% - Accent6 2 2 4 2 6 2" xfId="11160"/>
    <cellStyle name="20% - Accent6 2 2 4 2 7" xfId="11161"/>
    <cellStyle name="20% - Accent6 2 2 4 3" xfId="11162"/>
    <cellStyle name="20% - Accent6 2 2 4 3 2" xfId="11163"/>
    <cellStyle name="20% - Accent6 2 2 4 3 2 2" xfId="11164"/>
    <cellStyle name="20% - Accent6 2 2 4 3 2 2 2" xfId="11165"/>
    <cellStyle name="20% - Accent6 2 2 4 3 2 2 2 2" xfId="11166"/>
    <cellStyle name="20% - Accent6 2 2 4 3 2 2 2 2 2" xfId="11167"/>
    <cellStyle name="20% - Accent6 2 2 4 3 2 2 2 3" xfId="11168"/>
    <cellStyle name="20% - Accent6 2 2 4 3 2 2 3" xfId="11169"/>
    <cellStyle name="20% - Accent6 2 2 4 3 2 2 3 2" xfId="11170"/>
    <cellStyle name="20% - Accent6 2 2 4 3 2 2 4" xfId="11171"/>
    <cellStyle name="20% - Accent6 2 2 4 3 2 3" xfId="11172"/>
    <cellStyle name="20% - Accent6 2 2 4 3 2 3 2" xfId="11173"/>
    <cellStyle name="20% - Accent6 2 2 4 3 2 3 2 2" xfId="11174"/>
    <cellStyle name="20% - Accent6 2 2 4 3 2 3 3" xfId="11175"/>
    <cellStyle name="20% - Accent6 2 2 4 3 2 4" xfId="11176"/>
    <cellStyle name="20% - Accent6 2 2 4 3 2 4 2" xfId="11177"/>
    <cellStyle name="20% - Accent6 2 2 4 3 2 5" xfId="11178"/>
    <cellStyle name="20% - Accent6 2 2 4 3 3" xfId="11179"/>
    <cellStyle name="20% - Accent6 2 2 4 3 3 2" xfId="11180"/>
    <cellStyle name="20% - Accent6 2 2 4 3 3 2 2" xfId="11181"/>
    <cellStyle name="20% - Accent6 2 2 4 3 3 2 2 2" xfId="11182"/>
    <cellStyle name="20% - Accent6 2 2 4 3 3 2 3" xfId="11183"/>
    <cellStyle name="20% - Accent6 2 2 4 3 3 3" xfId="11184"/>
    <cellStyle name="20% - Accent6 2 2 4 3 3 3 2" xfId="11185"/>
    <cellStyle name="20% - Accent6 2 2 4 3 3 4" xfId="11186"/>
    <cellStyle name="20% - Accent6 2 2 4 3 4" xfId="11187"/>
    <cellStyle name="20% - Accent6 2 2 4 3 4 2" xfId="11188"/>
    <cellStyle name="20% - Accent6 2 2 4 3 4 2 2" xfId="11189"/>
    <cellStyle name="20% - Accent6 2 2 4 3 4 3" xfId="11190"/>
    <cellStyle name="20% - Accent6 2 2 4 3 5" xfId="11191"/>
    <cellStyle name="20% - Accent6 2 2 4 3 5 2" xfId="11192"/>
    <cellStyle name="20% - Accent6 2 2 4 3 6" xfId="11193"/>
    <cellStyle name="20% - Accent6 2 2 4 4" xfId="11194"/>
    <cellStyle name="20% - Accent6 2 2 4 4 2" xfId="11195"/>
    <cellStyle name="20% - Accent6 2 2 4 4 2 2" xfId="11196"/>
    <cellStyle name="20% - Accent6 2 2 4 4 2 2 2" xfId="11197"/>
    <cellStyle name="20% - Accent6 2 2 4 4 2 2 2 2" xfId="11198"/>
    <cellStyle name="20% - Accent6 2 2 4 4 2 2 3" xfId="11199"/>
    <cellStyle name="20% - Accent6 2 2 4 4 2 3" xfId="11200"/>
    <cellStyle name="20% - Accent6 2 2 4 4 2 3 2" xfId="11201"/>
    <cellStyle name="20% - Accent6 2 2 4 4 2 4" xfId="11202"/>
    <cellStyle name="20% - Accent6 2 2 4 4 3" xfId="11203"/>
    <cellStyle name="20% - Accent6 2 2 4 4 3 2" xfId="11204"/>
    <cellStyle name="20% - Accent6 2 2 4 4 3 2 2" xfId="11205"/>
    <cellStyle name="20% - Accent6 2 2 4 4 3 3" xfId="11206"/>
    <cellStyle name="20% - Accent6 2 2 4 4 4" xfId="11207"/>
    <cellStyle name="20% - Accent6 2 2 4 4 4 2" xfId="11208"/>
    <cellStyle name="20% - Accent6 2 2 4 4 5" xfId="11209"/>
    <cellStyle name="20% - Accent6 2 2 4 5" xfId="11210"/>
    <cellStyle name="20% - Accent6 2 2 4 5 2" xfId="11211"/>
    <cellStyle name="20% - Accent6 2 2 4 5 2 2" xfId="11212"/>
    <cellStyle name="20% - Accent6 2 2 4 5 2 2 2" xfId="11213"/>
    <cellStyle name="20% - Accent6 2 2 4 5 2 3" xfId="11214"/>
    <cellStyle name="20% - Accent6 2 2 4 5 3" xfId="11215"/>
    <cellStyle name="20% - Accent6 2 2 4 5 3 2" xfId="11216"/>
    <cellStyle name="20% - Accent6 2 2 4 5 4" xfId="11217"/>
    <cellStyle name="20% - Accent6 2 2 4 6" xfId="11218"/>
    <cellStyle name="20% - Accent6 2 2 4 6 2" xfId="11219"/>
    <cellStyle name="20% - Accent6 2 2 4 6 2 2" xfId="11220"/>
    <cellStyle name="20% - Accent6 2 2 4 6 3" xfId="11221"/>
    <cellStyle name="20% - Accent6 2 2 4 7" xfId="11222"/>
    <cellStyle name="20% - Accent6 2 2 4 7 2" xfId="11223"/>
    <cellStyle name="20% - Accent6 2 2 4 8" xfId="11224"/>
    <cellStyle name="20% - Accent6 2 2 5" xfId="11225"/>
    <cellStyle name="20% - Accent6 2 2 5 2" xfId="11226"/>
    <cellStyle name="20% - Accent6 2 2 5 2 2" xfId="11227"/>
    <cellStyle name="20% - Accent6 2 2 5 2 2 2" xfId="11228"/>
    <cellStyle name="20% - Accent6 2 2 5 2 2 2 2" xfId="11229"/>
    <cellStyle name="20% - Accent6 2 2 5 2 2 2 2 2" xfId="11230"/>
    <cellStyle name="20% - Accent6 2 2 5 2 2 2 2 2 2" xfId="11231"/>
    <cellStyle name="20% - Accent6 2 2 5 2 2 2 2 3" xfId="11232"/>
    <cellStyle name="20% - Accent6 2 2 5 2 2 2 3" xfId="11233"/>
    <cellStyle name="20% - Accent6 2 2 5 2 2 2 3 2" xfId="11234"/>
    <cellStyle name="20% - Accent6 2 2 5 2 2 2 4" xfId="11235"/>
    <cellStyle name="20% - Accent6 2 2 5 2 2 3" xfId="11236"/>
    <cellStyle name="20% - Accent6 2 2 5 2 2 3 2" xfId="11237"/>
    <cellStyle name="20% - Accent6 2 2 5 2 2 3 2 2" xfId="11238"/>
    <cellStyle name="20% - Accent6 2 2 5 2 2 3 3" xfId="11239"/>
    <cellStyle name="20% - Accent6 2 2 5 2 2 4" xfId="11240"/>
    <cellStyle name="20% - Accent6 2 2 5 2 2 4 2" xfId="11241"/>
    <cellStyle name="20% - Accent6 2 2 5 2 2 5" xfId="11242"/>
    <cellStyle name="20% - Accent6 2 2 5 2 3" xfId="11243"/>
    <cellStyle name="20% - Accent6 2 2 5 2 3 2" xfId="11244"/>
    <cellStyle name="20% - Accent6 2 2 5 2 3 2 2" xfId="11245"/>
    <cellStyle name="20% - Accent6 2 2 5 2 3 2 2 2" xfId="11246"/>
    <cellStyle name="20% - Accent6 2 2 5 2 3 2 3" xfId="11247"/>
    <cellStyle name="20% - Accent6 2 2 5 2 3 3" xfId="11248"/>
    <cellStyle name="20% - Accent6 2 2 5 2 3 3 2" xfId="11249"/>
    <cellStyle name="20% - Accent6 2 2 5 2 3 4" xfId="11250"/>
    <cellStyle name="20% - Accent6 2 2 5 2 4" xfId="11251"/>
    <cellStyle name="20% - Accent6 2 2 5 2 4 2" xfId="11252"/>
    <cellStyle name="20% - Accent6 2 2 5 2 4 2 2" xfId="11253"/>
    <cellStyle name="20% - Accent6 2 2 5 2 4 3" xfId="11254"/>
    <cellStyle name="20% - Accent6 2 2 5 2 5" xfId="11255"/>
    <cellStyle name="20% - Accent6 2 2 5 2 5 2" xfId="11256"/>
    <cellStyle name="20% - Accent6 2 2 5 2 6" xfId="11257"/>
    <cellStyle name="20% - Accent6 2 2 5 3" xfId="11258"/>
    <cellStyle name="20% - Accent6 2 2 5 3 2" xfId="11259"/>
    <cellStyle name="20% - Accent6 2 2 5 3 2 2" xfId="11260"/>
    <cellStyle name="20% - Accent6 2 2 5 3 2 2 2" xfId="11261"/>
    <cellStyle name="20% - Accent6 2 2 5 3 2 2 2 2" xfId="11262"/>
    <cellStyle name="20% - Accent6 2 2 5 3 2 2 3" xfId="11263"/>
    <cellStyle name="20% - Accent6 2 2 5 3 2 3" xfId="11264"/>
    <cellStyle name="20% - Accent6 2 2 5 3 2 3 2" xfId="11265"/>
    <cellStyle name="20% - Accent6 2 2 5 3 2 4" xfId="11266"/>
    <cellStyle name="20% - Accent6 2 2 5 3 3" xfId="11267"/>
    <cellStyle name="20% - Accent6 2 2 5 3 3 2" xfId="11268"/>
    <cellStyle name="20% - Accent6 2 2 5 3 3 2 2" xfId="11269"/>
    <cellStyle name="20% - Accent6 2 2 5 3 3 3" xfId="11270"/>
    <cellStyle name="20% - Accent6 2 2 5 3 4" xfId="11271"/>
    <cellStyle name="20% - Accent6 2 2 5 3 4 2" xfId="11272"/>
    <cellStyle name="20% - Accent6 2 2 5 3 5" xfId="11273"/>
    <cellStyle name="20% - Accent6 2 2 5 4" xfId="11274"/>
    <cellStyle name="20% - Accent6 2 2 5 4 2" xfId="11275"/>
    <cellStyle name="20% - Accent6 2 2 5 4 2 2" xfId="11276"/>
    <cellStyle name="20% - Accent6 2 2 5 4 2 2 2" xfId="11277"/>
    <cellStyle name="20% - Accent6 2 2 5 4 2 3" xfId="11278"/>
    <cellStyle name="20% - Accent6 2 2 5 4 3" xfId="11279"/>
    <cellStyle name="20% - Accent6 2 2 5 4 3 2" xfId="11280"/>
    <cellStyle name="20% - Accent6 2 2 5 4 4" xfId="11281"/>
    <cellStyle name="20% - Accent6 2 2 5 5" xfId="11282"/>
    <cellStyle name="20% - Accent6 2 2 5 5 2" xfId="11283"/>
    <cellStyle name="20% - Accent6 2 2 5 5 2 2" xfId="11284"/>
    <cellStyle name="20% - Accent6 2 2 5 5 3" xfId="11285"/>
    <cellStyle name="20% - Accent6 2 2 5 6" xfId="11286"/>
    <cellStyle name="20% - Accent6 2 2 5 6 2" xfId="11287"/>
    <cellStyle name="20% - Accent6 2 2 5 7" xfId="11288"/>
    <cellStyle name="20% - Accent6 2 2 6" xfId="11289"/>
    <cellStyle name="20% - Accent6 2 2 6 2" xfId="11290"/>
    <cellStyle name="20% - Accent6 2 2 6 2 2" xfId="11291"/>
    <cellStyle name="20% - Accent6 2 2 6 2 2 2" xfId="11292"/>
    <cellStyle name="20% - Accent6 2 2 6 2 2 2 2" xfId="11293"/>
    <cellStyle name="20% - Accent6 2 2 6 2 2 2 2 2" xfId="11294"/>
    <cellStyle name="20% - Accent6 2 2 6 2 2 2 3" xfId="11295"/>
    <cellStyle name="20% - Accent6 2 2 6 2 2 3" xfId="11296"/>
    <cellStyle name="20% - Accent6 2 2 6 2 2 3 2" xfId="11297"/>
    <cellStyle name="20% - Accent6 2 2 6 2 2 4" xfId="11298"/>
    <cellStyle name="20% - Accent6 2 2 6 2 3" xfId="11299"/>
    <cellStyle name="20% - Accent6 2 2 6 2 3 2" xfId="11300"/>
    <cellStyle name="20% - Accent6 2 2 6 2 3 2 2" xfId="11301"/>
    <cellStyle name="20% - Accent6 2 2 6 2 3 3" xfId="11302"/>
    <cellStyle name="20% - Accent6 2 2 6 2 4" xfId="11303"/>
    <cellStyle name="20% - Accent6 2 2 6 2 4 2" xfId="11304"/>
    <cellStyle name="20% - Accent6 2 2 6 2 5" xfId="11305"/>
    <cellStyle name="20% - Accent6 2 2 6 3" xfId="11306"/>
    <cellStyle name="20% - Accent6 2 2 6 3 2" xfId="11307"/>
    <cellStyle name="20% - Accent6 2 2 6 3 2 2" xfId="11308"/>
    <cellStyle name="20% - Accent6 2 2 6 3 2 2 2" xfId="11309"/>
    <cellStyle name="20% - Accent6 2 2 6 3 2 3" xfId="11310"/>
    <cellStyle name="20% - Accent6 2 2 6 3 3" xfId="11311"/>
    <cellStyle name="20% - Accent6 2 2 6 3 3 2" xfId="11312"/>
    <cellStyle name="20% - Accent6 2 2 6 3 4" xfId="11313"/>
    <cellStyle name="20% - Accent6 2 2 6 4" xfId="11314"/>
    <cellStyle name="20% - Accent6 2 2 6 4 2" xfId="11315"/>
    <cellStyle name="20% - Accent6 2 2 6 4 2 2" xfId="11316"/>
    <cellStyle name="20% - Accent6 2 2 6 4 3" xfId="11317"/>
    <cellStyle name="20% - Accent6 2 2 6 5" xfId="11318"/>
    <cellStyle name="20% - Accent6 2 2 6 5 2" xfId="11319"/>
    <cellStyle name="20% - Accent6 2 2 6 6" xfId="11320"/>
    <cellStyle name="20% - Accent6 2 2 7" xfId="11321"/>
    <cellStyle name="20% - Accent6 2 2 7 2" xfId="11322"/>
    <cellStyle name="20% - Accent6 2 2 7 2 2" xfId="11323"/>
    <cellStyle name="20% - Accent6 2 2 7 2 2 2" xfId="11324"/>
    <cellStyle name="20% - Accent6 2 2 7 2 2 2 2" xfId="11325"/>
    <cellStyle name="20% - Accent6 2 2 7 2 2 3" xfId="11326"/>
    <cellStyle name="20% - Accent6 2 2 7 2 3" xfId="11327"/>
    <cellStyle name="20% - Accent6 2 2 7 2 3 2" xfId="11328"/>
    <cellStyle name="20% - Accent6 2 2 7 2 4" xfId="11329"/>
    <cellStyle name="20% - Accent6 2 2 7 3" xfId="11330"/>
    <cellStyle name="20% - Accent6 2 2 7 3 2" xfId="11331"/>
    <cellStyle name="20% - Accent6 2 2 7 3 2 2" xfId="11332"/>
    <cellStyle name="20% - Accent6 2 2 7 3 3" xfId="11333"/>
    <cellStyle name="20% - Accent6 2 2 7 4" xfId="11334"/>
    <cellStyle name="20% - Accent6 2 2 7 4 2" xfId="11335"/>
    <cellStyle name="20% - Accent6 2 2 7 5" xfId="11336"/>
    <cellStyle name="20% - Accent6 2 2 8" xfId="11337"/>
    <cellStyle name="20% - Accent6 2 2 8 2" xfId="11338"/>
    <cellStyle name="20% - Accent6 2 2 8 2 2" xfId="11339"/>
    <cellStyle name="20% - Accent6 2 2 8 2 2 2" xfId="11340"/>
    <cellStyle name="20% - Accent6 2 2 8 2 3" xfId="11341"/>
    <cellStyle name="20% - Accent6 2 2 8 3" xfId="11342"/>
    <cellStyle name="20% - Accent6 2 2 8 3 2" xfId="11343"/>
    <cellStyle name="20% - Accent6 2 2 8 4" xfId="11344"/>
    <cellStyle name="20% - Accent6 2 2 9" xfId="11345"/>
    <cellStyle name="20% - Accent6 2 2 9 2" xfId="11346"/>
    <cellStyle name="20% - Accent6 2 2 9 2 2" xfId="11347"/>
    <cellStyle name="20% - Accent6 2 2 9 3" xfId="11348"/>
    <cellStyle name="20% - Accent6 2 3" xfId="11349"/>
    <cellStyle name="20% - Accent6 2 3 10" xfId="11350"/>
    <cellStyle name="20% - Accent6 2 3 2" xfId="11351"/>
    <cellStyle name="20% - Accent6 2 3 2 2" xfId="11352"/>
    <cellStyle name="20% - Accent6 2 3 2 2 2" xfId="11353"/>
    <cellStyle name="20% - Accent6 2 3 2 2 2 2" xfId="11354"/>
    <cellStyle name="20% - Accent6 2 3 2 2 2 2 2" xfId="11355"/>
    <cellStyle name="20% - Accent6 2 3 2 2 2 2 2 2" xfId="11356"/>
    <cellStyle name="20% - Accent6 2 3 2 2 2 2 2 2 2" xfId="11357"/>
    <cellStyle name="20% - Accent6 2 3 2 2 2 2 2 2 2 2" xfId="11358"/>
    <cellStyle name="20% - Accent6 2 3 2 2 2 2 2 2 2 2 2" xfId="11359"/>
    <cellStyle name="20% - Accent6 2 3 2 2 2 2 2 2 2 3" xfId="11360"/>
    <cellStyle name="20% - Accent6 2 3 2 2 2 2 2 2 3" xfId="11361"/>
    <cellStyle name="20% - Accent6 2 3 2 2 2 2 2 2 3 2" xfId="11362"/>
    <cellStyle name="20% - Accent6 2 3 2 2 2 2 2 2 4" xfId="11363"/>
    <cellStyle name="20% - Accent6 2 3 2 2 2 2 2 3" xfId="11364"/>
    <cellStyle name="20% - Accent6 2 3 2 2 2 2 2 3 2" xfId="11365"/>
    <cellStyle name="20% - Accent6 2 3 2 2 2 2 2 3 2 2" xfId="11366"/>
    <cellStyle name="20% - Accent6 2 3 2 2 2 2 2 3 3" xfId="11367"/>
    <cellStyle name="20% - Accent6 2 3 2 2 2 2 2 4" xfId="11368"/>
    <cellStyle name="20% - Accent6 2 3 2 2 2 2 2 4 2" xfId="11369"/>
    <cellStyle name="20% - Accent6 2 3 2 2 2 2 2 5" xfId="11370"/>
    <cellStyle name="20% - Accent6 2 3 2 2 2 2 3" xfId="11371"/>
    <cellStyle name="20% - Accent6 2 3 2 2 2 2 3 2" xfId="11372"/>
    <cellStyle name="20% - Accent6 2 3 2 2 2 2 3 2 2" xfId="11373"/>
    <cellStyle name="20% - Accent6 2 3 2 2 2 2 3 2 2 2" xfId="11374"/>
    <cellStyle name="20% - Accent6 2 3 2 2 2 2 3 2 3" xfId="11375"/>
    <cellStyle name="20% - Accent6 2 3 2 2 2 2 3 3" xfId="11376"/>
    <cellStyle name="20% - Accent6 2 3 2 2 2 2 3 3 2" xfId="11377"/>
    <cellStyle name="20% - Accent6 2 3 2 2 2 2 3 4" xfId="11378"/>
    <cellStyle name="20% - Accent6 2 3 2 2 2 2 4" xfId="11379"/>
    <cellStyle name="20% - Accent6 2 3 2 2 2 2 4 2" xfId="11380"/>
    <cellStyle name="20% - Accent6 2 3 2 2 2 2 4 2 2" xfId="11381"/>
    <cellStyle name="20% - Accent6 2 3 2 2 2 2 4 3" xfId="11382"/>
    <cellStyle name="20% - Accent6 2 3 2 2 2 2 5" xfId="11383"/>
    <cellStyle name="20% - Accent6 2 3 2 2 2 2 5 2" xfId="11384"/>
    <cellStyle name="20% - Accent6 2 3 2 2 2 2 6" xfId="11385"/>
    <cellStyle name="20% - Accent6 2 3 2 2 2 3" xfId="11386"/>
    <cellStyle name="20% - Accent6 2 3 2 2 2 3 2" xfId="11387"/>
    <cellStyle name="20% - Accent6 2 3 2 2 2 3 2 2" xfId="11388"/>
    <cellStyle name="20% - Accent6 2 3 2 2 2 3 2 2 2" xfId="11389"/>
    <cellStyle name="20% - Accent6 2 3 2 2 2 3 2 2 2 2" xfId="11390"/>
    <cellStyle name="20% - Accent6 2 3 2 2 2 3 2 2 3" xfId="11391"/>
    <cellStyle name="20% - Accent6 2 3 2 2 2 3 2 3" xfId="11392"/>
    <cellStyle name="20% - Accent6 2 3 2 2 2 3 2 3 2" xfId="11393"/>
    <cellStyle name="20% - Accent6 2 3 2 2 2 3 2 4" xfId="11394"/>
    <cellStyle name="20% - Accent6 2 3 2 2 2 3 3" xfId="11395"/>
    <cellStyle name="20% - Accent6 2 3 2 2 2 3 3 2" xfId="11396"/>
    <cellStyle name="20% - Accent6 2 3 2 2 2 3 3 2 2" xfId="11397"/>
    <cellStyle name="20% - Accent6 2 3 2 2 2 3 3 3" xfId="11398"/>
    <cellStyle name="20% - Accent6 2 3 2 2 2 3 4" xfId="11399"/>
    <cellStyle name="20% - Accent6 2 3 2 2 2 3 4 2" xfId="11400"/>
    <cellStyle name="20% - Accent6 2 3 2 2 2 3 5" xfId="11401"/>
    <cellStyle name="20% - Accent6 2 3 2 2 2 4" xfId="11402"/>
    <cellStyle name="20% - Accent6 2 3 2 2 2 4 2" xfId="11403"/>
    <cellStyle name="20% - Accent6 2 3 2 2 2 4 2 2" xfId="11404"/>
    <cellStyle name="20% - Accent6 2 3 2 2 2 4 2 2 2" xfId="11405"/>
    <cellStyle name="20% - Accent6 2 3 2 2 2 4 2 3" xfId="11406"/>
    <cellStyle name="20% - Accent6 2 3 2 2 2 4 3" xfId="11407"/>
    <cellStyle name="20% - Accent6 2 3 2 2 2 4 3 2" xfId="11408"/>
    <cellStyle name="20% - Accent6 2 3 2 2 2 4 4" xfId="11409"/>
    <cellStyle name="20% - Accent6 2 3 2 2 2 5" xfId="11410"/>
    <cellStyle name="20% - Accent6 2 3 2 2 2 5 2" xfId="11411"/>
    <cellStyle name="20% - Accent6 2 3 2 2 2 5 2 2" xfId="11412"/>
    <cellStyle name="20% - Accent6 2 3 2 2 2 5 3" xfId="11413"/>
    <cellStyle name="20% - Accent6 2 3 2 2 2 6" xfId="11414"/>
    <cellStyle name="20% - Accent6 2 3 2 2 2 6 2" xfId="11415"/>
    <cellStyle name="20% - Accent6 2 3 2 2 2 7" xfId="11416"/>
    <cellStyle name="20% - Accent6 2 3 2 2 3" xfId="11417"/>
    <cellStyle name="20% - Accent6 2 3 2 2 3 2" xfId="11418"/>
    <cellStyle name="20% - Accent6 2 3 2 2 3 2 2" xfId="11419"/>
    <cellStyle name="20% - Accent6 2 3 2 2 3 2 2 2" xfId="11420"/>
    <cellStyle name="20% - Accent6 2 3 2 2 3 2 2 2 2" xfId="11421"/>
    <cellStyle name="20% - Accent6 2 3 2 2 3 2 2 2 2 2" xfId="11422"/>
    <cellStyle name="20% - Accent6 2 3 2 2 3 2 2 2 3" xfId="11423"/>
    <cellStyle name="20% - Accent6 2 3 2 2 3 2 2 3" xfId="11424"/>
    <cellStyle name="20% - Accent6 2 3 2 2 3 2 2 3 2" xfId="11425"/>
    <cellStyle name="20% - Accent6 2 3 2 2 3 2 2 4" xfId="11426"/>
    <cellStyle name="20% - Accent6 2 3 2 2 3 2 3" xfId="11427"/>
    <cellStyle name="20% - Accent6 2 3 2 2 3 2 3 2" xfId="11428"/>
    <cellStyle name="20% - Accent6 2 3 2 2 3 2 3 2 2" xfId="11429"/>
    <cellStyle name="20% - Accent6 2 3 2 2 3 2 3 3" xfId="11430"/>
    <cellStyle name="20% - Accent6 2 3 2 2 3 2 4" xfId="11431"/>
    <cellStyle name="20% - Accent6 2 3 2 2 3 2 4 2" xfId="11432"/>
    <cellStyle name="20% - Accent6 2 3 2 2 3 2 5" xfId="11433"/>
    <cellStyle name="20% - Accent6 2 3 2 2 3 3" xfId="11434"/>
    <cellStyle name="20% - Accent6 2 3 2 2 3 3 2" xfId="11435"/>
    <cellStyle name="20% - Accent6 2 3 2 2 3 3 2 2" xfId="11436"/>
    <cellStyle name="20% - Accent6 2 3 2 2 3 3 2 2 2" xfId="11437"/>
    <cellStyle name="20% - Accent6 2 3 2 2 3 3 2 3" xfId="11438"/>
    <cellStyle name="20% - Accent6 2 3 2 2 3 3 3" xfId="11439"/>
    <cellStyle name="20% - Accent6 2 3 2 2 3 3 3 2" xfId="11440"/>
    <cellStyle name="20% - Accent6 2 3 2 2 3 3 4" xfId="11441"/>
    <cellStyle name="20% - Accent6 2 3 2 2 3 4" xfId="11442"/>
    <cellStyle name="20% - Accent6 2 3 2 2 3 4 2" xfId="11443"/>
    <cellStyle name="20% - Accent6 2 3 2 2 3 4 2 2" xfId="11444"/>
    <cellStyle name="20% - Accent6 2 3 2 2 3 4 3" xfId="11445"/>
    <cellStyle name="20% - Accent6 2 3 2 2 3 5" xfId="11446"/>
    <cellStyle name="20% - Accent6 2 3 2 2 3 5 2" xfId="11447"/>
    <cellStyle name="20% - Accent6 2 3 2 2 3 6" xfId="11448"/>
    <cellStyle name="20% - Accent6 2 3 2 2 4" xfId="11449"/>
    <cellStyle name="20% - Accent6 2 3 2 2 4 2" xfId="11450"/>
    <cellStyle name="20% - Accent6 2 3 2 2 4 2 2" xfId="11451"/>
    <cellStyle name="20% - Accent6 2 3 2 2 4 2 2 2" xfId="11452"/>
    <cellStyle name="20% - Accent6 2 3 2 2 4 2 2 2 2" xfId="11453"/>
    <cellStyle name="20% - Accent6 2 3 2 2 4 2 2 3" xfId="11454"/>
    <cellStyle name="20% - Accent6 2 3 2 2 4 2 3" xfId="11455"/>
    <cellStyle name="20% - Accent6 2 3 2 2 4 2 3 2" xfId="11456"/>
    <cellStyle name="20% - Accent6 2 3 2 2 4 2 4" xfId="11457"/>
    <cellStyle name="20% - Accent6 2 3 2 2 4 3" xfId="11458"/>
    <cellStyle name="20% - Accent6 2 3 2 2 4 3 2" xfId="11459"/>
    <cellStyle name="20% - Accent6 2 3 2 2 4 3 2 2" xfId="11460"/>
    <cellStyle name="20% - Accent6 2 3 2 2 4 3 3" xfId="11461"/>
    <cellStyle name="20% - Accent6 2 3 2 2 4 4" xfId="11462"/>
    <cellStyle name="20% - Accent6 2 3 2 2 4 4 2" xfId="11463"/>
    <cellStyle name="20% - Accent6 2 3 2 2 4 5" xfId="11464"/>
    <cellStyle name="20% - Accent6 2 3 2 2 5" xfId="11465"/>
    <cellStyle name="20% - Accent6 2 3 2 2 5 2" xfId="11466"/>
    <cellStyle name="20% - Accent6 2 3 2 2 5 2 2" xfId="11467"/>
    <cellStyle name="20% - Accent6 2 3 2 2 5 2 2 2" xfId="11468"/>
    <cellStyle name="20% - Accent6 2 3 2 2 5 2 3" xfId="11469"/>
    <cellStyle name="20% - Accent6 2 3 2 2 5 3" xfId="11470"/>
    <cellStyle name="20% - Accent6 2 3 2 2 5 3 2" xfId="11471"/>
    <cellStyle name="20% - Accent6 2 3 2 2 5 4" xfId="11472"/>
    <cellStyle name="20% - Accent6 2 3 2 2 6" xfId="11473"/>
    <cellStyle name="20% - Accent6 2 3 2 2 6 2" xfId="11474"/>
    <cellStyle name="20% - Accent6 2 3 2 2 6 2 2" xfId="11475"/>
    <cellStyle name="20% - Accent6 2 3 2 2 6 3" xfId="11476"/>
    <cellStyle name="20% - Accent6 2 3 2 2 7" xfId="11477"/>
    <cellStyle name="20% - Accent6 2 3 2 2 7 2" xfId="11478"/>
    <cellStyle name="20% - Accent6 2 3 2 2 8" xfId="11479"/>
    <cellStyle name="20% - Accent6 2 3 2 3" xfId="11480"/>
    <cellStyle name="20% - Accent6 2 3 2 3 2" xfId="11481"/>
    <cellStyle name="20% - Accent6 2 3 2 3 2 2" xfId="11482"/>
    <cellStyle name="20% - Accent6 2 3 2 3 2 2 2" xfId="11483"/>
    <cellStyle name="20% - Accent6 2 3 2 3 2 2 2 2" xfId="11484"/>
    <cellStyle name="20% - Accent6 2 3 2 3 2 2 2 2 2" xfId="11485"/>
    <cellStyle name="20% - Accent6 2 3 2 3 2 2 2 2 2 2" xfId="11486"/>
    <cellStyle name="20% - Accent6 2 3 2 3 2 2 2 2 3" xfId="11487"/>
    <cellStyle name="20% - Accent6 2 3 2 3 2 2 2 3" xfId="11488"/>
    <cellStyle name="20% - Accent6 2 3 2 3 2 2 2 3 2" xfId="11489"/>
    <cellStyle name="20% - Accent6 2 3 2 3 2 2 2 4" xfId="11490"/>
    <cellStyle name="20% - Accent6 2 3 2 3 2 2 3" xfId="11491"/>
    <cellStyle name="20% - Accent6 2 3 2 3 2 2 3 2" xfId="11492"/>
    <cellStyle name="20% - Accent6 2 3 2 3 2 2 3 2 2" xfId="11493"/>
    <cellStyle name="20% - Accent6 2 3 2 3 2 2 3 3" xfId="11494"/>
    <cellStyle name="20% - Accent6 2 3 2 3 2 2 4" xfId="11495"/>
    <cellStyle name="20% - Accent6 2 3 2 3 2 2 4 2" xfId="11496"/>
    <cellStyle name="20% - Accent6 2 3 2 3 2 2 5" xfId="11497"/>
    <cellStyle name="20% - Accent6 2 3 2 3 2 3" xfId="11498"/>
    <cellStyle name="20% - Accent6 2 3 2 3 2 3 2" xfId="11499"/>
    <cellStyle name="20% - Accent6 2 3 2 3 2 3 2 2" xfId="11500"/>
    <cellStyle name="20% - Accent6 2 3 2 3 2 3 2 2 2" xfId="11501"/>
    <cellStyle name="20% - Accent6 2 3 2 3 2 3 2 3" xfId="11502"/>
    <cellStyle name="20% - Accent6 2 3 2 3 2 3 3" xfId="11503"/>
    <cellStyle name="20% - Accent6 2 3 2 3 2 3 3 2" xfId="11504"/>
    <cellStyle name="20% - Accent6 2 3 2 3 2 3 4" xfId="11505"/>
    <cellStyle name="20% - Accent6 2 3 2 3 2 4" xfId="11506"/>
    <cellStyle name="20% - Accent6 2 3 2 3 2 4 2" xfId="11507"/>
    <cellStyle name="20% - Accent6 2 3 2 3 2 4 2 2" xfId="11508"/>
    <cellStyle name="20% - Accent6 2 3 2 3 2 4 3" xfId="11509"/>
    <cellStyle name="20% - Accent6 2 3 2 3 2 5" xfId="11510"/>
    <cellStyle name="20% - Accent6 2 3 2 3 2 5 2" xfId="11511"/>
    <cellStyle name="20% - Accent6 2 3 2 3 2 6" xfId="11512"/>
    <cellStyle name="20% - Accent6 2 3 2 3 3" xfId="11513"/>
    <cellStyle name="20% - Accent6 2 3 2 3 3 2" xfId="11514"/>
    <cellStyle name="20% - Accent6 2 3 2 3 3 2 2" xfId="11515"/>
    <cellStyle name="20% - Accent6 2 3 2 3 3 2 2 2" xfId="11516"/>
    <cellStyle name="20% - Accent6 2 3 2 3 3 2 2 2 2" xfId="11517"/>
    <cellStyle name="20% - Accent6 2 3 2 3 3 2 2 3" xfId="11518"/>
    <cellStyle name="20% - Accent6 2 3 2 3 3 2 3" xfId="11519"/>
    <cellStyle name="20% - Accent6 2 3 2 3 3 2 3 2" xfId="11520"/>
    <cellStyle name="20% - Accent6 2 3 2 3 3 2 4" xfId="11521"/>
    <cellStyle name="20% - Accent6 2 3 2 3 3 3" xfId="11522"/>
    <cellStyle name="20% - Accent6 2 3 2 3 3 3 2" xfId="11523"/>
    <cellStyle name="20% - Accent6 2 3 2 3 3 3 2 2" xfId="11524"/>
    <cellStyle name="20% - Accent6 2 3 2 3 3 3 3" xfId="11525"/>
    <cellStyle name="20% - Accent6 2 3 2 3 3 4" xfId="11526"/>
    <cellStyle name="20% - Accent6 2 3 2 3 3 4 2" xfId="11527"/>
    <cellStyle name="20% - Accent6 2 3 2 3 3 5" xfId="11528"/>
    <cellStyle name="20% - Accent6 2 3 2 3 4" xfId="11529"/>
    <cellStyle name="20% - Accent6 2 3 2 3 4 2" xfId="11530"/>
    <cellStyle name="20% - Accent6 2 3 2 3 4 2 2" xfId="11531"/>
    <cellStyle name="20% - Accent6 2 3 2 3 4 2 2 2" xfId="11532"/>
    <cellStyle name="20% - Accent6 2 3 2 3 4 2 3" xfId="11533"/>
    <cellStyle name="20% - Accent6 2 3 2 3 4 3" xfId="11534"/>
    <cellStyle name="20% - Accent6 2 3 2 3 4 3 2" xfId="11535"/>
    <cellStyle name="20% - Accent6 2 3 2 3 4 4" xfId="11536"/>
    <cellStyle name="20% - Accent6 2 3 2 3 5" xfId="11537"/>
    <cellStyle name="20% - Accent6 2 3 2 3 5 2" xfId="11538"/>
    <cellStyle name="20% - Accent6 2 3 2 3 5 2 2" xfId="11539"/>
    <cellStyle name="20% - Accent6 2 3 2 3 5 3" xfId="11540"/>
    <cellStyle name="20% - Accent6 2 3 2 3 6" xfId="11541"/>
    <cellStyle name="20% - Accent6 2 3 2 3 6 2" xfId="11542"/>
    <cellStyle name="20% - Accent6 2 3 2 3 7" xfId="11543"/>
    <cellStyle name="20% - Accent6 2 3 2 4" xfId="11544"/>
    <cellStyle name="20% - Accent6 2 3 2 4 2" xfId="11545"/>
    <cellStyle name="20% - Accent6 2 3 2 4 2 2" xfId="11546"/>
    <cellStyle name="20% - Accent6 2 3 2 4 2 2 2" xfId="11547"/>
    <cellStyle name="20% - Accent6 2 3 2 4 2 2 2 2" xfId="11548"/>
    <cellStyle name="20% - Accent6 2 3 2 4 2 2 2 2 2" xfId="11549"/>
    <cellStyle name="20% - Accent6 2 3 2 4 2 2 2 3" xfId="11550"/>
    <cellStyle name="20% - Accent6 2 3 2 4 2 2 3" xfId="11551"/>
    <cellStyle name="20% - Accent6 2 3 2 4 2 2 3 2" xfId="11552"/>
    <cellStyle name="20% - Accent6 2 3 2 4 2 2 4" xfId="11553"/>
    <cellStyle name="20% - Accent6 2 3 2 4 2 3" xfId="11554"/>
    <cellStyle name="20% - Accent6 2 3 2 4 2 3 2" xfId="11555"/>
    <cellStyle name="20% - Accent6 2 3 2 4 2 3 2 2" xfId="11556"/>
    <cellStyle name="20% - Accent6 2 3 2 4 2 3 3" xfId="11557"/>
    <cellStyle name="20% - Accent6 2 3 2 4 2 4" xfId="11558"/>
    <cellStyle name="20% - Accent6 2 3 2 4 2 4 2" xfId="11559"/>
    <cellStyle name="20% - Accent6 2 3 2 4 2 5" xfId="11560"/>
    <cellStyle name="20% - Accent6 2 3 2 4 3" xfId="11561"/>
    <cellStyle name="20% - Accent6 2 3 2 4 3 2" xfId="11562"/>
    <cellStyle name="20% - Accent6 2 3 2 4 3 2 2" xfId="11563"/>
    <cellStyle name="20% - Accent6 2 3 2 4 3 2 2 2" xfId="11564"/>
    <cellStyle name="20% - Accent6 2 3 2 4 3 2 3" xfId="11565"/>
    <cellStyle name="20% - Accent6 2 3 2 4 3 3" xfId="11566"/>
    <cellStyle name="20% - Accent6 2 3 2 4 3 3 2" xfId="11567"/>
    <cellStyle name="20% - Accent6 2 3 2 4 3 4" xfId="11568"/>
    <cellStyle name="20% - Accent6 2 3 2 4 4" xfId="11569"/>
    <cellStyle name="20% - Accent6 2 3 2 4 4 2" xfId="11570"/>
    <cellStyle name="20% - Accent6 2 3 2 4 4 2 2" xfId="11571"/>
    <cellStyle name="20% - Accent6 2 3 2 4 4 3" xfId="11572"/>
    <cellStyle name="20% - Accent6 2 3 2 4 5" xfId="11573"/>
    <cellStyle name="20% - Accent6 2 3 2 4 5 2" xfId="11574"/>
    <cellStyle name="20% - Accent6 2 3 2 4 6" xfId="11575"/>
    <cellStyle name="20% - Accent6 2 3 2 5" xfId="11576"/>
    <cellStyle name="20% - Accent6 2 3 2 5 2" xfId="11577"/>
    <cellStyle name="20% - Accent6 2 3 2 5 2 2" xfId="11578"/>
    <cellStyle name="20% - Accent6 2 3 2 5 2 2 2" xfId="11579"/>
    <cellStyle name="20% - Accent6 2 3 2 5 2 2 2 2" xfId="11580"/>
    <cellStyle name="20% - Accent6 2 3 2 5 2 2 3" xfId="11581"/>
    <cellStyle name="20% - Accent6 2 3 2 5 2 3" xfId="11582"/>
    <cellStyle name="20% - Accent6 2 3 2 5 2 3 2" xfId="11583"/>
    <cellStyle name="20% - Accent6 2 3 2 5 2 4" xfId="11584"/>
    <cellStyle name="20% - Accent6 2 3 2 5 3" xfId="11585"/>
    <cellStyle name="20% - Accent6 2 3 2 5 3 2" xfId="11586"/>
    <cellStyle name="20% - Accent6 2 3 2 5 3 2 2" xfId="11587"/>
    <cellStyle name="20% - Accent6 2 3 2 5 3 3" xfId="11588"/>
    <cellStyle name="20% - Accent6 2 3 2 5 4" xfId="11589"/>
    <cellStyle name="20% - Accent6 2 3 2 5 4 2" xfId="11590"/>
    <cellStyle name="20% - Accent6 2 3 2 5 5" xfId="11591"/>
    <cellStyle name="20% - Accent6 2 3 2 6" xfId="11592"/>
    <cellStyle name="20% - Accent6 2 3 2 6 2" xfId="11593"/>
    <cellStyle name="20% - Accent6 2 3 2 6 2 2" xfId="11594"/>
    <cellStyle name="20% - Accent6 2 3 2 6 2 2 2" xfId="11595"/>
    <cellStyle name="20% - Accent6 2 3 2 6 2 3" xfId="11596"/>
    <cellStyle name="20% - Accent6 2 3 2 6 3" xfId="11597"/>
    <cellStyle name="20% - Accent6 2 3 2 6 3 2" xfId="11598"/>
    <cellStyle name="20% - Accent6 2 3 2 6 4" xfId="11599"/>
    <cellStyle name="20% - Accent6 2 3 2 7" xfId="11600"/>
    <cellStyle name="20% - Accent6 2 3 2 7 2" xfId="11601"/>
    <cellStyle name="20% - Accent6 2 3 2 7 2 2" xfId="11602"/>
    <cellStyle name="20% - Accent6 2 3 2 7 3" xfId="11603"/>
    <cellStyle name="20% - Accent6 2 3 2 8" xfId="11604"/>
    <cellStyle name="20% - Accent6 2 3 2 8 2" xfId="11605"/>
    <cellStyle name="20% - Accent6 2 3 2 9" xfId="11606"/>
    <cellStyle name="20% - Accent6 2 3 3" xfId="11607"/>
    <cellStyle name="20% - Accent6 2 3 3 2" xfId="11608"/>
    <cellStyle name="20% - Accent6 2 3 3 2 2" xfId="11609"/>
    <cellStyle name="20% - Accent6 2 3 3 2 2 2" xfId="11610"/>
    <cellStyle name="20% - Accent6 2 3 3 2 2 2 2" xfId="11611"/>
    <cellStyle name="20% - Accent6 2 3 3 2 2 2 2 2" xfId="11612"/>
    <cellStyle name="20% - Accent6 2 3 3 2 2 2 2 2 2" xfId="11613"/>
    <cellStyle name="20% - Accent6 2 3 3 2 2 2 2 2 2 2" xfId="11614"/>
    <cellStyle name="20% - Accent6 2 3 3 2 2 2 2 2 3" xfId="11615"/>
    <cellStyle name="20% - Accent6 2 3 3 2 2 2 2 3" xfId="11616"/>
    <cellStyle name="20% - Accent6 2 3 3 2 2 2 2 3 2" xfId="11617"/>
    <cellStyle name="20% - Accent6 2 3 3 2 2 2 2 4" xfId="11618"/>
    <cellStyle name="20% - Accent6 2 3 3 2 2 2 3" xfId="11619"/>
    <cellStyle name="20% - Accent6 2 3 3 2 2 2 3 2" xfId="11620"/>
    <cellStyle name="20% - Accent6 2 3 3 2 2 2 3 2 2" xfId="11621"/>
    <cellStyle name="20% - Accent6 2 3 3 2 2 2 3 3" xfId="11622"/>
    <cellStyle name="20% - Accent6 2 3 3 2 2 2 4" xfId="11623"/>
    <cellStyle name="20% - Accent6 2 3 3 2 2 2 4 2" xfId="11624"/>
    <cellStyle name="20% - Accent6 2 3 3 2 2 2 5" xfId="11625"/>
    <cellStyle name="20% - Accent6 2 3 3 2 2 3" xfId="11626"/>
    <cellStyle name="20% - Accent6 2 3 3 2 2 3 2" xfId="11627"/>
    <cellStyle name="20% - Accent6 2 3 3 2 2 3 2 2" xfId="11628"/>
    <cellStyle name="20% - Accent6 2 3 3 2 2 3 2 2 2" xfId="11629"/>
    <cellStyle name="20% - Accent6 2 3 3 2 2 3 2 3" xfId="11630"/>
    <cellStyle name="20% - Accent6 2 3 3 2 2 3 3" xfId="11631"/>
    <cellStyle name="20% - Accent6 2 3 3 2 2 3 3 2" xfId="11632"/>
    <cellStyle name="20% - Accent6 2 3 3 2 2 3 4" xfId="11633"/>
    <cellStyle name="20% - Accent6 2 3 3 2 2 4" xfId="11634"/>
    <cellStyle name="20% - Accent6 2 3 3 2 2 4 2" xfId="11635"/>
    <cellStyle name="20% - Accent6 2 3 3 2 2 4 2 2" xfId="11636"/>
    <cellStyle name="20% - Accent6 2 3 3 2 2 4 3" xfId="11637"/>
    <cellStyle name="20% - Accent6 2 3 3 2 2 5" xfId="11638"/>
    <cellStyle name="20% - Accent6 2 3 3 2 2 5 2" xfId="11639"/>
    <cellStyle name="20% - Accent6 2 3 3 2 2 6" xfId="11640"/>
    <cellStyle name="20% - Accent6 2 3 3 2 3" xfId="11641"/>
    <cellStyle name="20% - Accent6 2 3 3 2 3 2" xfId="11642"/>
    <cellStyle name="20% - Accent6 2 3 3 2 3 2 2" xfId="11643"/>
    <cellStyle name="20% - Accent6 2 3 3 2 3 2 2 2" xfId="11644"/>
    <cellStyle name="20% - Accent6 2 3 3 2 3 2 2 2 2" xfId="11645"/>
    <cellStyle name="20% - Accent6 2 3 3 2 3 2 2 3" xfId="11646"/>
    <cellStyle name="20% - Accent6 2 3 3 2 3 2 3" xfId="11647"/>
    <cellStyle name="20% - Accent6 2 3 3 2 3 2 3 2" xfId="11648"/>
    <cellStyle name="20% - Accent6 2 3 3 2 3 2 4" xfId="11649"/>
    <cellStyle name="20% - Accent6 2 3 3 2 3 3" xfId="11650"/>
    <cellStyle name="20% - Accent6 2 3 3 2 3 3 2" xfId="11651"/>
    <cellStyle name="20% - Accent6 2 3 3 2 3 3 2 2" xfId="11652"/>
    <cellStyle name="20% - Accent6 2 3 3 2 3 3 3" xfId="11653"/>
    <cellStyle name="20% - Accent6 2 3 3 2 3 4" xfId="11654"/>
    <cellStyle name="20% - Accent6 2 3 3 2 3 4 2" xfId="11655"/>
    <cellStyle name="20% - Accent6 2 3 3 2 3 5" xfId="11656"/>
    <cellStyle name="20% - Accent6 2 3 3 2 4" xfId="11657"/>
    <cellStyle name="20% - Accent6 2 3 3 2 4 2" xfId="11658"/>
    <cellStyle name="20% - Accent6 2 3 3 2 4 2 2" xfId="11659"/>
    <cellStyle name="20% - Accent6 2 3 3 2 4 2 2 2" xfId="11660"/>
    <cellStyle name="20% - Accent6 2 3 3 2 4 2 3" xfId="11661"/>
    <cellStyle name="20% - Accent6 2 3 3 2 4 3" xfId="11662"/>
    <cellStyle name="20% - Accent6 2 3 3 2 4 3 2" xfId="11663"/>
    <cellStyle name="20% - Accent6 2 3 3 2 4 4" xfId="11664"/>
    <cellStyle name="20% - Accent6 2 3 3 2 5" xfId="11665"/>
    <cellStyle name="20% - Accent6 2 3 3 2 5 2" xfId="11666"/>
    <cellStyle name="20% - Accent6 2 3 3 2 5 2 2" xfId="11667"/>
    <cellStyle name="20% - Accent6 2 3 3 2 5 3" xfId="11668"/>
    <cellStyle name="20% - Accent6 2 3 3 2 6" xfId="11669"/>
    <cellStyle name="20% - Accent6 2 3 3 2 6 2" xfId="11670"/>
    <cellStyle name="20% - Accent6 2 3 3 2 7" xfId="11671"/>
    <cellStyle name="20% - Accent6 2 3 3 3" xfId="11672"/>
    <cellStyle name="20% - Accent6 2 3 3 3 2" xfId="11673"/>
    <cellStyle name="20% - Accent6 2 3 3 3 2 2" xfId="11674"/>
    <cellStyle name="20% - Accent6 2 3 3 3 2 2 2" xfId="11675"/>
    <cellStyle name="20% - Accent6 2 3 3 3 2 2 2 2" xfId="11676"/>
    <cellStyle name="20% - Accent6 2 3 3 3 2 2 2 2 2" xfId="11677"/>
    <cellStyle name="20% - Accent6 2 3 3 3 2 2 2 3" xfId="11678"/>
    <cellStyle name="20% - Accent6 2 3 3 3 2 2 3" xfId="11679"/>
    <cellStyle name="20% - Accent6 2 3 3 3 2 2 3 2" xfId="11680"/>
    <cellStyle name="20% - Accent6 2 3 3 3 2 2 4" xfId="11681"/>
    <cellStyle name="20% - Accent6 2 3 3 3 2 3" xfId="11682"/>
    <cellStyle name="20% - Accent6 2 3 3 3 2 3 2" xfId="11683"/>
    <cellStyle name="20% - Accent6 2 3 3 3 2 3 2 2" xfId="11684"/>
    <cellStyle name="20% - Accent6 2 3 3 3 2 3 3" xfId="11685"/>
    <cellStyle name="20% - Accent6 2 3 3 3 2 4" xfId="11686"/>
    <cellStyle name="20% - Accent6 2 3 3 3 2 4 2" xfId="11687"/>
    <cellStyle name="20% - Accent6 2 3 3 3 2 5" xfId="11688"/>
    <cellStyle name="20% - Accent6 2 3 3 3 3" xfId="11689"/>
    <cellStyle name="20% - Accent6 2 3 3 3 3 2" xfId="11690"/>
    <cellStyle name="20% - Accent6 2 3 3 3 3 2 2" xfId="11691"/>
    <cellStyle name="20% - Accent6 2 3 3 3 3 2 2 2" xfId="11692"/>
    <cellStyle name="20% - Accent6 2 3 3 3 3 2 3" xfId="11693"/>
    <cellStyle name="20% - Accent6 2 3 3 3 3 3" xfId="11694"/>
    <cellStyle name="20% - Accent6 2 3 3 3 3 3 2" xfId="11695"/>
    <cellStyle name="20% - Accent6 2 3 3 3 3 4" xfId="11696"/>
    <cellStyle name="20% - Accent6 2 3 3 3 4" xfId="11697"/>
    <cellStyle name="20% - Accent6 2 3 3 3 4 2" xfId="11698"/>
    <cellStyle name="20% - Accent6 2 3 3 3 4 2 2" xfId="11699"/>
    <cellStyle name="20% - Accent6 2 3 3 3 4 3" xfId="11700"/>
    <cellStyle name="20% - Accent6 2 3 3 3 5" xfId="11701"/>
    <cellStyle name="20% - Accent6 2 3 3 3 5 2" xfId="11702"/>
    <cellStyle name="20% - Accent6 2 3 3 3 6" xfId="11703"/>
    <cellStyle name="20% - Accent6 2 3 3 4" xfId="11704"/>
    <cellStyle name="20% - Accent6 2 3 3 4 2" xfId="11705"/>
    <cellStyle name="20% - Accent6 2 3 3 4 2 2" xfId="11706"/>
    <cellStyle name="20% - Accent6 2 3 3 4 2 2 2" xfId="11707"/>
    <cellStyle name="20% - Accent6 2 3 3 4 2 2 2 2" xfId="11708"/>
    <cellStyle name="20% - Accent6 2 3 3 4 2 2 3" xfId="11709"/>
    <cellStyle name="20% - Accent6 2 3 3 4 2 3" xfId="11710"/>
    <cellStyle name="20% - Accent6 2 3 3 4 2 3 2" xfId="11711"/>
    <cellStyle name="20% - Accent6 2 3 3 4 2 4" xfId="11712"/>
    <cellStyle name="20% - Accent6 2 3 3 4 3" xfId="11713"/>
    <cellStyle name="20% - Accent6 2 3 3 4 3 2" xfId="11714"/>
    <cellStyle name="20% - Accent6 2 3 3 4 3 2 2" xfId="11715"/>
    <cellStyle name="20% - Accent6 2 3 3 4 3 3" xfId="11716"/>
    <cellStyle name="20% - Accent6 2 3 3 4 4" xfId="11717"/>
    <cellStyle name="20% - Accent6 2 3 3 4 4 2" xfId="11718"/>
    <cellStyle name="20% - Accent6 2 3 3 4 5" xfId="11719"/>
    <cellStyle name="20% - Accent6 2 3 3 5" xfId="11720"/>
    <cellStyle name="20% - Accent6 2 3 3 5 2" xfId="11721"/>
    <cellStyle name="20% - Accent6 2 3 3 5 2 2" xfId="11722"/>
    <cellStyle name="20% - Accent6 2 3 3 5 2 2 2" xfId="11723"/>
    <cellStyle name="20% - Accent6 2 3 3 5 2 3" xfId="11724"/>
    <cellStyle name="20% - Accent6 2 3 3 5 3" xfId="11725"/>
    <cellStyle name="20% - Accent6 2 3 3 5 3 2" xfId="11726"/>
    <cellStyle name="20% - Accent6 2 3 3 5 4" xfId="11727"/>
    <cellStyle name="20% - Accent6 2 3 3 6" xfId="11728"/>
    <cellStyle name="20% - Accent6 2 3 3 6 2" xfId="11729"/>
    <cellStyle name="20% - Accent6 2 3 3 6 2 2" xfId="11730"/>
    <cellStyle name="20% - Accent6 2 3 3 6 3" xfId="11731"/>
    <cellStyle name="20% - Accent6 2 3 3 7" xfId="11732"/>
    <cellStyle name="20% - Accent6 2 3 3 7 2" xfId="11733"/>
    <cellStyle name="20% - Accent6 2 3 3 8" xfId="11734"/>
    <cellStyle name="20% - Accent6 2 3 4" xfId="11735"/>
    <cellStyle name="20% - Accent6 2 3 4 2" xfId="11736"/>
    <cellStyle name="20% - Accent6 2 3 4 2 2" xfId="11737"/>
    <cellStyle name="20% - Accent6 2 3 4 2 2 2" xfId="11738"/>
    <cellStyle name="20% - Accent6 2 3 4 2 2 2 2" xfId="11739"/>
    <cellStyle name="20% - Accent6 2 3 4 2 2 2 2 2" xfId="11740"/>
    <cellStyle name="20% - Accent6 2 3 4 2 2 2 2 2 2" xfId="11741"/>
    <cellStyle name="20% - Accent6 2 3 4 2 2 2 2 3" xfId="11742"/>
    <cellStyle name="20% - Accent6 2 3 4 2 2 2 3" xfId="11743"/>
    <cellStyle name="20% - Accent6 2 3 4 2 2 2 3 2" xfId="11744"/>
    <cellStyle name="20% - Accent6 2 3 4 2 2 2 4" xfId="11745"/>
    <cellStyle name="20% - Accent6 2 3 4 2 2 3" xfId="11746"/>
    <cellStyle name="20% - Accent6 2 3 4 2 2 3 2" xfId="11747"/>
    <cellStyle name="20% - Accent6 2 3 4 2 2 3 2 2" xfId="11748"/>
    <cellStyle name="20% - Accent6 2 3 4 2 2 3 3" xfId="11749"/>
    <cellStyle name="20% - Accent6 2 3 4 2 2 4" xfId="11750"/>
    <cellStyle name="20% - Accent6 2 3 4 2 2 4 2" xfId="11751"/>
    <cellStyle name="20% - Accent6 2 3 4 2 2 5" xfId="11752"/>
    <cellStyle name="20% - Accent6 2 3 4 2 3" xfId="11753"/>
    <cellStyle name="20% - Accent6 2 3 4 2 3 2" xfId="11754"/>
    <cellStyle name="20% - Accent6 2 3 4 2 3 2 2" xfId="11755"/>
    <cellStyle name="20% - Accent6 2 3 4 2 3 2 2 2" xfId="11756"/>
    <cellStyle name="20% - Accent6 2 3 4 2 3 2 3" xfId="11757"/>
    <cellStyle name="20% - Accent6 2 3 4 2 3 3" xfId="11758"/>
    <cellStyle name="20% - Accent6 2 3 4 2 3 3 2" xfId="11759"/>
    <cellStyle name="20% - Accent6 2 3 4 2 3 4" xfId="11760"/>
    <cellStyle name="20% - Accent6 2 3 4 2 4" xfId="11761"/>
    <cellStyle name="20% - Accent6 2 3 4 2 4 2" xfId="11762"/>
    <cellStyle name="20% - Accent6 2 3 4 2 4 2 2" xfId="11763"/>
    <cellStyle name="20% - Accent6 2 3 4 2 4 3" xfId="11764"/>
    <cellStyle name="20% - Accent6 2 3 4 2 5" xfId="11765"/>
    <cellStyle name="20% - Accent6 2 3 4 2 5 2" xfId="11766"/>
    <cellStyle name="20% - Accent6 2 3 4 2 6" xfId="11767"/>
    <cellStyle name="20% - Accent6 2 3 4 3" xfId="11768"/>
    <cellStyle name="20% - Accent6 2 3 4 3 2" xfId="11769"/>
    <cellStyle name="20% - Accent6 2 3 4 3 2 2" xfId="11770"/>
    <cellStyle name="20% - Accent6 2 3 4 3 2 2 2" xfId="11771"/>
    <cellStyle name="20% - Accent6 2 3 4 3 2 2 2 2" xfId="11772"/>
    <cellStyle name="20% - Accent6 2 3 4 3 2 2 3" xfId="11773"/>
    <cellStyle name="20% - Accent6 2 3 4 3 2 3" xfId="11774"/>
    <cellStyle name="20% - Accent6 2 3 4 3 2 3 2" xfId="11775"/>
    <cellStyle name="20% - Accent6 2 3 4 3 2 4" xfId="11776"/>
    <cellStyle name="20% - Accent6 2 3 4 3 3" xfId="11777"/>
    <cellStyle name="20% - Accent6 2 3 4 3 3 2" xfId="11778"/>
    <cellStyle name="20% - Accent6 2 3 4 3 3 2 2" xfId="11779"/>
    <cellStyle name="20% - Accent6 2 3 4 3 3 3" xfId="11780"/>
    <cellStyle name="20% - Accent6 2 3 4 3 4" xfId="11781"/>
    <cellStyle name="20% - Accent6 2 3 4 3 4 2" xfId="11782"/>
    <cellStyle name="20% - Accent6 2 3 4 3 5" xfId="11783"/>
    <cellStyle name="20% - Accent6 2 3 4 4" xfId="11784"/>
    <cellStyle name="20% - Accent6 2 3 4 4 2" xfId="11785"/>
    <cellStyle name="20% - Accent6 2 3 4 4 2 2" xfId="11786"/>
    <cellStyle name="20% - Accent6 2 3 4 4 2 2 2" xfId="11787"/>
    <cellStyle name="20% - Accent6 2 3 4 4 2 3" xfId="11788"/>
    <cellStyle name="20% - Accent6 2 3 4 4 3" xfId="11789"/>
    <cellStyle name="20% - Accent6 2 3 4 4 3 2" xfId="11790"/>
    <cellStyle name="20% - Accent6 2 3 4 4 4" xfId="11791"/>
    <cellStyle name="20% - Accent6 2 3 4 5" xfId="11792"/>
    <cellStyle name="20% - Accent6 2 3 4 5 2" xfId="11793"/>
    <cellStyle name="20% - Accent6 2 3 4 5 2 2" xfId="11794"/>
    <cellStyle name="20% - Accent6 2 3 4 5 3" xfId="11795"/>
    <cellStyle name="20% - Accent6 2 3 4 6" xfId="11796"/>
    <cellStyle name="20% - Accent6 2 3 4 6 2" xfId="11797"/>
    <cellStyle name="20% - Accent6 2 3 4 7" xfId="11798"/>
    <cellStyle name="20% - Accent6 2 3 5" xfId="11799"/>
    <cellStyle name="20% - Accent6 2 3 5 2" xfId="11800"/>
    <cellStyle name="20% - Accent6 2 3 5 2 2" xfId="11801"/>
    <cellStyle name="20% - Accent6 2 3 5 2 2 2" xfId="11802"/>
    <cellStyle name="20% - Accent6 2 3 5 2 2 2 2" xfId="11803"/>
    <cellStyle name="20% - Accent6 2 3 5 2 2 2 2 2" xfId="11804"/>
    <cellStyle name="20% - Accent6 2 3 5 2 2 2 3" xfId="11805"/>
    <cellStyle name="20% - Accent6 2 3 5 2 2 3" xfId="11806"/>
    <cellStyle name="20% - Accent6 2 3 5 2 2 3 2" xfId="11807"/>
    <cellStyle name="20% - Accent6 2 3 5 2 2 4" xfId="11808"/>
    <cellStyle name="20% - Accent6 2 3 5 2 3" xfId="11809"/>
    <cellStyle name="20% - Accent6 2 3 5 2 3 2" xfId="11810"/>
    <cellStyle name="20% - Accent6 2 3 5 2 3 2 2" xfId="11811"/>
    <cellStyle name="20% - Accent6 2 3 5 2 3 3" xfId="11812"/>
    <cellStyle name="20% - Accent6 2 3 5 2 4" xfId="11813"/>
    <cellStyle name="20% - Accent6 2 3 5 2 4 2" xfId="11814"/>
    <cellStyle name="20% - Accent6 2 3 5 2 5" xfId="11815"/>
    <cellStyle name="20% - Accent6 2 3 5 3" xfId="11816"/>
    <cellStyle name="20% - Accent6 2 3 5 3 2" xfId="11817"/>
    <cellStyle name="20% - Accent6 2 3 5 3 2 2" xfId="11818"/>
    <cellStyle name="20% - Accent6 2 3 5 3 2 2 2" xfId="11819"/>
    <cellStyle name="20% - Accent6 2 3 5 3 2 3" xfId="11820"/>
    <cellStyle name="20% - Accent6 2 3 5 3 3" xfId="11821"/>
    <cellStyle name="20% - Accent6 2 3 5 3 3 2" xfId="11822"/>
    <cellStyle name="20% - Accent6 2 3 5 3 4" xfId="11823"/>
    <cellStyle name="20% - Accent6 2 3 5 4" xfId="11824"/>
    <cellStyle name="20% - Accent6 2 3 5 4 2" xfId="11825"/>
    <cellStyle name="20% - Accent6 2 3 5 4 2 2" xfId="11826"/>
    <cellStyle name="20% - Accent6 2 3 5 4 3" xfId="11827"/>
    <cellStyle name="20% - Accent6 2 3 5 5" xfId="11828"/>
    <cellStyle name="20% - Accent6 2 3 5 5 2" xfId="11829"/>
    <cellStyle name="20% - Accent6 2 3 5 6" xfId="11830"/>
    <cellStyle name="20% - Accent6 2 3 6" xfId="11831"/>
    <cellStyle name="20% - Accent6 2 3 6 2" xfId="11832"/>
    <cellStyle name="20% - Accent6 2 3 6 2 2" xfId="11833"/>
    <cellStyle name="20% - Accent6 2 3 6 2 2 2" xfId="11834"/>
    <cellStyle name="20% - Accent6 2 3 6 2 2 2 2" xfId="11835"/>
    <cellStyle name="20% - Accent6 2 3 6 2 2 3" xfId="11836"/>
    <cellStyle name="20% - Accent6 2 3 6 2 3" xfId="11837"/>
    <cellStyle name="20% - Accent6 2 3 6 2 3 2" xfId="11838"/>
    <cellStyle name="20% - Accent6 2 3 6 2 4" xfId="11839"/>
    <cellStyle name="20% - Accent6 2 3 6 3" xfId="11840"/>
    <cellStyle name="20% - Accent6 2 3 6 3 2" xfId="11841"/>
    <cellStyle name="20% - Accent6 2 3 6 3 2 2" xfId="11842"/>
    <cellStyle name="20% - Accent6 2 3 6 3 3" xfId="11843"/>
    <cellStyle name="20% - Accent6 2 3 6 4" xfId="11844"/>
    <cellStyle name="20% - Accent6 2 3 6 4 2" xfId="11845"/>
    <cellStyle name="20% - Accent6 2 3 6 5" xfId="11846"/>
    <cellStyle name="20% - Accent6 2 3 7" xfId="11847"/>
    <cellStyle name="20% - Accent6 2 3 7 2" xfId="11848"/>
    <cellStyle name="20% - Accent6 2 3 7 2 2" xfId="11849"/>
    <cellStyle name="20% - Accent6 2 3 7 2 2 2" xfId="11850"/>
    <cellStyle name="20% - Accent6 2 3 7 2 3" xfId="11851"/>
    <cellStyle name="20% - Accent6 2 3 7 3" xfId="11852"/>
    <cellStyle name="20% - Accent6 2 3 7 3 2" xfId="11853"/>
    <cellStyle name="20% - Accent6 2 3 7 4" xfId="11854"/>
    <cellStyle name="20% - Accent6 2 3 8" xfId="11855"/>
    <cellStyle name="20% - Accent6 2 3 8 2" xfId="11856"/>
    <cellStyle name="20% - Accent6 2 3 8 2 2" xfId="11857"/>
    <cellStyle name="20% - Accent6 2 3 8 3" xfId="11858"/>
    <cellStyle name="20% - Accent6 2 3 9" xfId="11859"/>
    <cellStyle name="20% - Accent6 2 3 9 2" xfId="11860"/>
    <cellStyle name="20% - Accent6 2 4" xfId="11861"/>
    <cellStyle name="20% - Accent6 2 4 2" xfId="11862"/>
    <cellStyle name="20% - Accent6 2 4 2 2" xfId="11863"/>
    <cellStyle name="20% - Accent6 2 4 2 2 2" xfId="11864"/>
    <cellStyle name="20% - Accent6 2 4 2 2 2 2" xfId="11865"/>
    <cellStyle name="20% - Accent6 2 4 2 2 2 2 2" xfId="11866"/>
    <cellStyle name="20% - Accent6 2 4 2 2 2 2 2 2" xfId="11867"/>
    <cellStyle name="20% - Accent6 2 4 2 2 2 2 2 2 2" xfId="11868"/>
    <cellStyle name="20% - Accent6 2 4 2 2 2 2 2 2 2 2" xfId="11869"/>
    <cellStyle name="20% - Accent6 2 4 2 2 2 2 2 2 3" xfId="11870"/>
    <cellStyle name="20% - Accent6 2 4 2 2 2 2 2 3" xfId="11871"/>
    <cellStyle name="20% - Accent6 2 4 2 2 2 2 2 3 2" xfId="11872"/>
    <cellStyle name="20% - Accent6 2 4 2 2 2 2 2 4" xfId="11873"/>
    <cellStyle name="20% - Accent6 2 4 2 2 2 2 3" xfId="11874"/>
    <cellStyle name="20% - Accent6 2 4 2 2 2 2 3 2" xfId="11875"/>
    <cellStyle name="20% - Accent6 2 4 2 2 2 2 3 2 2" xfId="11876"/>
    <cellStyle name="20% - Accent6 2 4 2 2 2 2 3 3" xfId="11877"/>
    <cellStyle name="20% - Accent6 2 4 2 2 2 2 4" xfId="11878"/>
    <cellStyle name="20% - Accent6 2 4 2 2 2 2 4 2" xfId="11879"/>
    <cellStyle name="20% - Accent6 2 4 2 2 2 2 5" xfId="11880"/>
    <cellStyle name="20% - Accent6 2 4 2 2 2 3" xfId="11881"/>
    <cellStyle name="20% - Accent6 2 4 2 2 2 3 2" xfId="11882"/>
    <cellStyle name="20% - Accent6 2 4 2 2 2 3 2 2" xfId="11883"/>
    <cellStyle name="20% - Accent6 2 4 2 2 2 3 2 2 2" xfId="11884"/>
    <cellStyle name="20% - Accent6 2 4 2 2 2 3 2 3" xfId="11885"/>
    <cellStyle name="20% - Accent6 2 4 2 2 2 3 3" xfId="11886"/>
    <cellStyle name="20% - Accent6 2 4 2 2 2 3 3 2" xfId="11887"/>
    <cellStyle name="20% - Accent6 2 4 2 2 2 3 4" xfId="11888"/>
    <cellStyle name="20% - Accent6 2 4 2 2 2 4" xfId="11889"/>
    <cellStyle name="20% - Accent6 2 4 2 2 2 4 2" xfId="11890"/>
    <cellStyle name="20% - Accent6 2 4 2 2 2 4 2 2" xfId="11891"/>
    <cellStyle name="20% - Accent6 2 4 2 2 2 4 3" xfId="11892"/>
    <cellStyle name="20% - Accent6 2 4 2 2 2 5" xfId="11893"/>
    <cellStyle name="20% - Accent6 2 4 2 2 2 5 2" xfId="11894"/>
    <cellStyle name="20% - Accent6 2 4 2 2 2 6" xfId="11895"/>
    <cellStyle name="20% - Accent6 2 4 2 2 3" xfId="11896"/>
    <cellStyle name="20% - Accent6 2 4 2 2 3 2" xfId="11897"/>
    <cellStyle name="20% - Accent6 2 4 2 2 3 2 2" xfId="11898"/>
    <cellStyle name="20% - Accent6 2 4 2 2 3 2 2 2" xfId="11899"/>
    <cellStyle name="20% - Accent6 2 4 2 2 3 2 2 2 2" xfId="11900"/>
    <cellStyle name="20% - Accent6 2 4 2 2 3 2 2 3" xfId="11901"/>
    <cellStyle name="20% - Accent6 2 4 2 2 3 2 3" xfId="11902"/>
    <cellStyle name="20% - Accent6 2 4 2 2 3 2 3 2" xfId="11903"/>
    <cellStyle name="20% - Accent6 2 4 2 2 3 2 4" xfId="11904"/>
    <cellStyle name="20% - Accent6 2 4 2 2 3 3" xfId="11905"/>
    <cellStyle name="20% - Accent6 2 4 2 2 3 3 2" xfId="11906"/>
    <cellStyle name="20% - Accent6 2 4 2 2 3 3 2 2" xfId="11907"/>
    <cellStyle name="20% - Accent6 2 4 2 2 3 3 3" xfId="11908"/>
    <cellStyle name="20% - Accent6 2 4 2 2 3 4" xfId="11909"/>
    <cellStyle name="20% - Accent6 2 4 2 2 3 4 2" xfId="11910"/>
    <cellStyle name="20% - Accent6 2 4 2 2 3 5" xfId="11911"/>
    <cellStyle name="20% - Accent6 2 4 2 2 4" xfId="11912"/>
    <cellStyle name="20% - Accent6 2 4 2 2 4 2" xfId="11913"/>
    <cellStyle name="20% - Accent6 2 4 2 2 4 2 2" xfId="11914"/>
    <cellStyle name="20% - Accent6 2 4 2 2 4 2 2 2" xfId="11915"/>
    <cellStyle name="20% - Accent6 2 4 2 2 4 2 3" xfId="11916"/>
    <cellStyle name="20% - Accent6 2 4 2 2 4 3" xfId="11917"/>
    <cellStyle name="20% - Accent6 2 4 2 2 4 3 2" xfId="11918"/>
    <cellStyle name="20% - Accent6 2 4 2 2 4 4" xfId="11919"/>
    <cellStyle name="20% - Accent6 2 4 2 2 5" xfId="11920"/>
    <cellStyle name="20% - Accent6 2 4 2 2 5 2" xfId="11921"/>
    <cellStyle name="20% - Accent6 2 4 2 2 5 2 2" xfId="11922"/>
    <cellStyle name="20% - Accent6 2 4 2 2 5 3" xfId="11923"/>
    <cellStyle name="20% - Accent6 2 4 2 2 6" xfId="11924"/>
    <cellStyle name="20% - Accent6 2 4 2 2 6 2" xfId="11925"/>
    <cellStyle name="20% - Accent6 2 4 2 2 7" xfId="11926"/>
    <cellStyle name="20% - Accent6 2 4 2 3" xfId="11927"/>
    <cellStyle name="20% - Accent6 2 4 2 3 2" xfId="11928"/>
    <cellStyle name="20% - Accent6 2 4 2 3 2 2" xfId="11929"/>
    <cellStyle name="20% - Accent6 2 4 2 3 2 2 2" xfId="11930"/>
    <cellStyle name="20% - Accent6 2 4 2 3 2 2 2 2" xfId="11931"/>
    <cellStyle name="20% - Accent6 2 4 2 3 2 2 2 2 2" xfId="11932"/>
    <cellStyle name="20% - Accent6 2 4 2 3 2 2 2 3" xfId="11933"/>
    <cellStyle name="20% - Accent6 2 4 2 3 2 2 3" xfId="11934"/>
    <cellStyle name="20% - Accent6 2 4 2 3 2 2 3 2" xfId="11935"/>
    <cellStyle name="20% - Accent6 2 4 2 3 2 2 4" xfId="11936"/>
    <cellStyle name="20% - Accent6 2 4 2 3 2 3" xfId="11937"/>
    <cellStyle name="20% - Accent6 2 4 2 3 2 3 2" xfId="11938"/>
    <cellStyle name="20% - Accent6 2 4 2 3 2 3 2 2" xfId="11939"/>
    <cellStyle name="20% - Accent6 2 4 2 3 2 3 3" xfId="11940"/>
    <cellStyle name="20% - Accent6 2 4 2 3 2 4" xfId="11941"/>
    <cellStyle name="20% - Accent6 2 4 2 3 2 4 2" xfId="11942"/>
    <cellStyle name="20% - Accent6 2 4 2 3 2 5" xfId="11943"/>
    <cellStyle name="20% - Accent6 2 4 2 3 3" xfId="11944"/>
    <cellStyle name="20% - Accent6 2 4 2 3 3 2" xfId="11945"/>
    <cellStyle name="20% - Accent6 2 4 2 3 3 2 2" xfId="11946"/>
    <cellStyle name="20% - Accent6 2 4 2 3 3 2 2 2" xfId="11947"/>
    <cellStyle name="20% - Accent6 2 4 2 3 3 2 3" xfId="11948"/>
    <cellStyle name="20% - Accent6 2 4 2 3 3 3" xfId="11949"/>
    <cellStyle name="20% - Accent6 2 4 2 3 3 3 2" xfId="11950"/>
    <cellStyle name="20% - Accent6 2 4 2 3 3 4" xfId="11951"/>
    <cellStyle name="20% - Accent6 2 4 2 3 4" xfId="11952"/>
    <cellStyle name="20% - Accent6 2 4 2 3 4 2" xfId="11953"/>
    <cellStyle name="20% - Accent6 2 4 2 3 4 2 2" xfId="11954"/>
    <cellStyle name="20% - Accent6 2 4 2 3 4 3" xfId="11955"/>
    <cellStyle name="20% - Accent6 2 4 2 3 5" xfId="11956"/>
    <cellStyle name="20% - Accent6 2 4 2 3 5 2" xfId="11957"/>
    <cellStyle name="20% - Accent6 2 4 2 3 6" xfId="11958"/>
    <cellStyle name="20% - Accent6 2 4 2 4" xfId="11959"/>
    <cellStyle name="20% - Accent6 2 4 2 4 2" xfId="11960"/>
    <cellStyle name="20% - Accent6 2 4 2 4 2 2" xfId="11961"/>
    <cellStyle name="20% - Accent6 2 4 2 4 2 2 2" xfId="11962"/>
    <cellStyle name="20% - Accent6 2 4 2 4 2 2 2 2" xfId="11963"/>
    <cellStyle name="20% - Accent6 2 4 2 4 2 2 3" xfId="11964"/>
    <cellStyle name="20% - Accent6 2 4 2 4 2 3" xfId="11965"/>
    <cellStyle name="20% - Accent6 2 4 2 4 2 3 2" xfId="11966"/>
    <cellStyle name="20% - Accent6 2 4 2 4 2 4" xfId="11967"/>
    <cellStyle name="20% - Accent6 2 4 2 4 3" xfId="11968"/>
    <cellStyle name="20% - Accent6 2 4 2 4 3 2" xfId="11969"/>
    <cellStyle name="20% - Accent6 2 4 2 4 3 2 2" xfId="11970"/>
    <cellStyle name="20% - Accent6 2 4 2 4 3 3" xfId="11971"/>
    <cellStyle name="20% - Accent6 2 4 2 4 4" xfId="11972"/>
    <cellStyle name="20% - Accent6 2 4 2 4 4 2" xfId="11973"/>
    <cellStyle name="20% - Accent6 2 4 2 4 5" xfId="11974"/>
    <cellStyle name="20% - Accent6 2 4 2 5" xfId="11975"/>
    <cellStyle name="20% - Accent6 2 4 2 5 2" xfId="11976"/>
    <cellStyle name="20% - Accent6 2 4 2 5 2 2" xfId="11977"/>
    <cellStyle name="20% - Accent6 2 4 2 5 2 2 2" xfId="11978"/>
    <cellStyle name="20% - Accent6 2 4 2 5 2 3" xfId="11979"/>
    <cellStyle name="20% - Accent6 2 4 2 5 3" xfId="11980"/>
    <cellStyle name="20% - Accent6 2 4 2 5 3 2" xfId="11981"/>
    <cellStyle name="20% - Accent6 2 4 2 5 4" xfId="11982"/>
    <cellStyle name="20% - Accent6 2 4 2 6" xfId="11983"/>
    <cellStyle name="20% - Accent6 2 4 2 6 2" xfId="11984"/>
    <cellStyle name="20% - Accent6 2 4 2 6 2 2" xfId="11985"/>
    <cellStyle name="20% - Accent6 2 4 2 6 3" xfId="11986"/>
    <cellStyle name="20% - Accent6 2 4 2 7" xfId="11987"/>
    <cellStyle name="20% - Accent6 2 4 2 7 2" xfId="11988"/>
    <cellStyle name="20% - Accent6 2 4 2 8" xfId="11989"/>
    <cellStyle name="20% - Accent6 2 4 3" xfId="11990"/>
    <cellStyle name="20% - Accent6 2 4 3 2" xfId="11991"/>
    <cellStyle name="20% - Accent6 2 4 3 2 2" xfId="11992"/>
    <cellStyle name="20% - Accent6 2 4 3 2 2 2" xfId="11993"/>
    <cellStyle name="20% - Accent6 2 4 3 2 2 2 2" xfId="11994"/>
    <cellStyle name="20% - Accent6 2 4 3 2 2 2 2 2" xfId="11995"/>
    <cellStyle name="20% - Accent6 2 4 3 2 2 2 2 2 2" xfId="11996"/>
    <cellStyle name="20% - Accent6 2 4 3 2 2 2 2 3" xfId="11997"/>
    <cellStyle name="20% - Accent6 2 4 3 2 2 2 3" xfId="11998"/>
    <cellStyle name="20% - Accent6 2 4 3 2 2 2 3 2" xfId="11999"/>
    <cellStyle name="20% - Accent6 2 4 3 2 2 2 4" xfId="12000"/>
    <cellStyle name="20% - Accent6 2 4 3 2 2 3" xfId="12001"/>
    <cellStyle name="20% - Accent6 2 4 3 2 2 3 2" xfId="12002"/>
    <cellStyle name="20% - Accent6 2 4 3 2 2 3 2 2" xfId="12003"/>
    <cellStyle name="20% - Accent6 2 4 3 2 2 3 3" xfId="12004"/>
    <cellStyle name="20% - Accent6 2 4 3 2 2 4" xfId="12005"/>
    <cellStyle name="20% - Accent6 2 4 3 2 2 4 2" xfId="12006"/>
    <cellStyle name="20% - Accent6 2 4 3 2 2 5" xfId="12007"/>
    <cellStyle name="20% - Accent6 2 4 3 2 3" xfId="12008"/>
    <cellStyle name="20% - Accent6 2 4 3 2 3 2" xfId="12009"/>
    <cellStyle name="20% - Accent6 2 4 3 2 3 2 2" xfId="12010"/>
    <cellStyle name="20% - Accent6 2 4 3 2 3 2 2 2" xfId="12011"/>
    <cellStyle name="20% - Accent6 2 4 3 2 3 2 3" xfId="12012"/>
    <cellStyle name="20% - Accent6 2 4 3 2 3 3" xfId="12013"/>
    <cellStyle name="20% - Accent6 2 4 3 2 3 3 2" xfId="12014"/>
    <cellStyle name="20% - Accent6 2 4 3 2 3 4" xfId="12015"/>
    <cellStyle name="20% - Accent6 2 4 3 2 4" xfId="12016"/>
    <cellStyle name="20% - Accent6 2 4 3 2 4 2" xfId="12017"/>
    <cellStyle name="20% - Accent6 2 4 3 2 4 2 2" xfId="12018"/>
    <cellStyle name="20% - Accent6 2 4 3 2 4 3" xfId="12019"/>
    <cellStyle name="20% - Accent6 2 4 3 2 5" xfId="12020"/>
    <cellStyle name="20% - Accent6 2 4 3 2 5 2" xfId="12021"/>
    <cellStyle name="20% - Accent6 2 4 3 2 6" xfId="12022"/>
    <cellStyle name="20% - Accent6 2 4 3 3" xfId="12023"/>
    <cellStyle name="20% - Accent6 2 4 3 3 2" xfId="12024"/>
    <cellStyle name="20% - Accent6 2 4 3 3 2 2" xfId="12025"/>
    <cellStyle name="20% - Accent6 2 4 3 3 2 2 2" xfId="12026"/>
    <cellStyle name="20% - Accent6 2 4 3 3 2 2 2 2" xfId="12027"/>
    <cellStyle name="20% - Accent6 2 4 3 3 2 2 3" xfId="12028"/>
    <cellStyle name="20% - Accent6 2 4 3 3 2 3" xfId="12029"/>
    <cellStyle name="20% - Accent6 2 4 3 3 2 3 2" xfId="12030"/>
    <cellStyle name="20% - Accent6 2 4 3 3 2 4" xfId="12031"/>
    <cellStyle name="20% - Accent6 2 4 3 3 3" xfId="12032"/>
    <cellStyle name="20% - Accent6 2 4 3 3 3 2" xfId="12033"/>
    <cellStyle name="20% - Accent6 2 4 3 3 3 2 2" xfId="12034"/>
    <cellStyle name="20% - Accent6 2 4 3 3 3 3" xfId="12035"/>
    <cellStyle name="20% - Accent6 2 4 3 3 4" xfId="12036"/>
    <cellStyle name="20% - Accent6 2 4 3 3 4 2" xfId="12037"/>
    <cellStyle name="20% - Accent6 2 4 3 3 5" xfId="12038"/>
    <cellStyle name="20% - Accent6 2 4 3 4" xfId="12039"/>
    <cellStyle name="20% - Accent6 2 4 3 4 2" xfId="12040"/>
    <cellStyle name="20% - Accent6 2 4 3 4 2 2" xfId="12041"/>
    <cellStyle name="20% - Accent6 2 4 3 4 2 2 2" xfId="12042"/>
    <cellStyle name="20% - Accent6 2 4 3 4 2 3" xfId="12043"/>
    <cellStyle name="20% - Accent6 2 4 3 4 3" xfId="12044"/>
    <cellStyle name="20% - Accent6 2 4 3 4 3 2" xfId="12045"/>
    <cellStyle name="20% - Accent6 2 4 3 4 4" xfId="12046"/>
    <cellStyle name="20% - Accent6 2 4 3 5" xfId="12047"/>
    <cellStyle name="20% - Accent6 2 4 3 5 2" xfId="12048"/>
    <cellStyle name="20% - Accent6 2 4 3 5 2 2" xfId="12049"/>
    <cellStyle name="20% - Accent6 2 4 3 5 3" xfId="12050"/>
    <cellStyle name="20% - Accent6 2 4 3 6" xfId="12051"/>
    <cellStyle name="20% - Accent6 2 4 3 6 2" xfId="12052"/>
    <cellStyle name="20% - Accent6 2 4 3 7" xfId="12053"/>
    <cellStyle name="20% - Accent6 2 4 4" xfId="12054"/>
    <cellStyle name="20% - Accent6 2 4 4 2" xfId="12055"/>
    <cellStyle name="20% - Accent6 2 4 4 2 2" xfId="12056"/>
    <cellStyle name="20% - Accent6 2 4 4 2 2 2" xfId="12057"/>
    <cellStyle name="20% - Accent6 2 4 4 2 2 2 2" xfId="12058"/>
    <cellStyle name="20% - Accent6 2 4 4 2 2 2 2 2" xfId="12059"/>
    <cellStyle name="20% - Accent6 2 4 4 2 2 2 3" xfId="12060"/>
    <cellStyle name="20% - Accent6 2 4 4 2 2 3" xfId="12061"/>
    <cellStyle name="20% - Accent6 2 4 4 2 2 3 2" xfId="12062"/>
    <cellStyle name="20% - Accent6 2 4 4 2 2 4" xfId="12063"/>
    <cellStyle name="20% - Accent6 2 4 4 2 3" xfId="12064"/>
    <cellStyle name="20% - Accent6 2 4 4 2 3 2" xfId="12065"/>
    <cellStyle name="20% - Accent6 2 4 4 2 3 2 2" xfId="12066"/>
    <cellStyle name="20% - Accent6 2 4 4 2 3 3" xfId="12067"/>
    <cellStyle name="20% - Accent6 2 4 4 2 4" xfId="12068"/>
    <cellStyle name="20% - Accent6 2 4 4 2 4 2" xfId="12069"/>
    <cellStyle name="20% - Accent6 2 4 4 2 5" xfId="12070"/>
    <cellStyle name="20% - Accent6 2 4 4 3" xfId="12071"/>
    <cellStyle name="20% - Accent6 2 4 4 3 2" xfId="12072"/>
    <cellStyle name="20% - Accent6 2 4 4 3 2 2" xfId="12073"/>
    <cellStyle name="20% - Accent6 2 4 4 3 2 2 2" xfId="12074"/>
    <cellStyle name="20% - Accent6 2 4 4 3 2 3" xfId="12075"/>
    <cellStyle name="20% - Accent6 2 4 4 3 3" xfId="12076"/>
    <cellStyle name="20% - Accent6 2 4 4 3 3 2" xfId="12077"/>
    <cellStyle name="20% - Accent6 2 4 4 3 4" xfId="12078"/>
    <cellStyle name="20% - Accent6 2 4 4 4" xfId="12079"/>
    <cellStyle name="20% - Accent6 2 4 4 4 2" xfId="12080"/>
    <cellStyle name="20% - Accent6 2 4 4 4 2 2" xfId="12081"/>
    <cellStyle name="20% - Accent6 2 4 4 4 3" xfId="12082"/>
    <cellStyle name="20% - Accent6 2 4 4 5" xfId="12083"/>
    <cellStyle name="20% - Accent6 2 4 4 5 2" xfId="12084"/>
    <cellStyle name="20% - Accent6 2 4 4 6" xfId="12085"/>
    <cellStyle name="20% - Accent6 2 4 5" xfId="12086"/>
    <cellStyle name="20% - Accent6 2 4 5 2" xfId="12087"/>
    <cellStyle name="20% - Accent6 2 4 5 2 2" xfId="12088"/>
    <cellStyle name="20% - Accent6 2 4 5 2 2 2" xfId="12089"/>
    <cellStyle name="20% - Accent6 2 4 5 2 2 2 2" xfId="12090"/>
    <cellStyle name="20% - Accent6 2 4 5 2 2 3" xfId="12091"/>
    <cellStyle name="20% - Accent6 2 4 5 2 3" xfId="12092"/>
    <cellStyle name="20% - Accent6 2 4 5 2 3 2" xfId="12093"/>
    <cellStyle name="20% - Accent6 2 4 5 2 4" xfId="12094"/>
    <cellStyle name="20% - Accent6 2 4 5 3" xfId="12095"/>
    <cellStyle name="20% - Accent6 2 4 5 3 2" xfId="12096"/>
    <cellStyle name="20% - Accent6 2 4 5 3 2 2" xfId="12097"/>
    <cellStyle name="20% - Accent6 2 4 5 3 3" xfId="12098"/>
    <cellStyle name="20% - Accent6 2 4 5 4" xfId="12099"/>
    <cellStyle name="20% - Accent6 2 4 5 4 2" xfId="12100"/>
    <cellStyle name="20% - Accent6 2 4 5 5" xfId="12101"/>
    <cellStyle name="20% - Accent6 2 4 6" xfId="12102"/>
    <cellStyle name="20% - Accent6 2 4 6 2" xfId="12103"/>
    <cellStyle name="20% - Accent6 2 4 6 2 2" xfId="12104"/>
    <cellStyle name="20% - Accent6 2 4 6 2 2 2" xfId="12105"/>
    <cellStyle name="20% - Accent6 2 4 6 2 3" xfId="12106"/>
    <cellStyle name="20% - Accent6 2 4 6 3" xfId="12107"/>
    <cellStyle name="20% - Accent6 2 4 6 3 2" xfId="12108"/>
    <cellStyle name="20% - Accent6 2 4 6 4" xfId="12109"/>
    <cellStyle name="20% - Accent6 2 4 7" xfId="12110"/>
    <cellStyle name="20% - Accent6 2 4 7 2" xfId="12111"/>
    <cellStyle name="20% - Accent6 2 4 7 2 2" xfId="12112"/>
    <cellStyle name="20% - Accent6 2 4 7 3" xfId="12113"/>
    <cellStyle name="20% - Accent6 2 4 8" xfId="12114"/>
    <cellStyle name="20% - Accent6 2 4 8 2" xfId="12115"/>
    <cellStyle name="20% - Accent6 2 4 9" xfId="12116"/>
    <cellStyle name="20% - Accent6 2 5" xfId="12117"/>
    <cellStyle name="20% - Accent6 2 5 2" xfId="12118"/>
    <cellStyle name="20% - Accent6 2 5 2 2" xfId="12119"/>
    <cellStyle name="20% - Accent6 2 5 2 2 2" xfId="12120"/>
    <cellStyle name="20% - Accent6 2 5 2 2 2 2" xfId="12121"/>
    <cellStyle name="20% - Accent6 2 5 2 2 2 2 2" xfId="12122"/>
    <cellStyle name="20% - Accent6 2 5 2 2 2 2 2 2" xfId="12123"/>
    <cellStyle name="20% - Accent6 2 5 2 2 2 2 2 2 2" xfId="12124"/>
    <cellStyle name="20% - Accent6 2 5 2 2 2 2 2 3" xfId="12125"/>
    <cellStyle name="20% - Accent6 2 5 2 2 2 2 3" xfId="12126"/>
    <cellStyle name="20% - Accent6 2 5 2 2 2 2 3 2" xfId="12127"/>
    <cellStyle name="20% - Accent6 2 5 2 2 2 2 4" xfId="12128"/>
    <cellStyle name="20% - Accent6 2 5 2 2 2 3" xfId="12129"/>
    <cellStyle name="20% - Accent6 2 5 2 2 2 3 2" xfId="12130"/>
    <cellStyle name="20% - Accent6 2 5 2 2 2 3 2 2" xfId="12131"/>
    <cellStyle name="20% - Accent6 2 5 2 2 2 3 3" xfId="12132"/>
    <cellStyle name="20% - Accent6 2 5 2 2 2 4" xfId="12133"/>
    <cellStyle name="20% - Accent6 2 5 2 2 2 4 2" xfId="12134"/>
    <cellStyle name="20% - Accent6 2 5 2 2 2 5" xfId="12135"/>
    <cellStyle name="20% - Accent6 2 5 2 2 3" xfId="12136"/>
    <cellStyle name="20% - Accent6 2 5 2 2 3 2" xfId="12137"/>
    <cellStyle name="20% - Accent6 2 5 2 2 3 2 2" xfId="12138"/>
    <cellStyle name="20% - Accent6 2 5 2 2 3 2 2 2" xfId="12139"/>
    <cellStyle name="20% - Accent6 2 5 2 2 3 2 3" xfId="12140"/>
    <cellStyle name="20% - Accent6 2 5 2 2 3 3" xfId="12141"/>
    <cellStyle name="20% - Accent6 2 5 2 2 3 3 2" xfId="12142"/>
    <cellStyle name="20% - Accent6 2 5 2 2 3 4" xfId="12143"/>
    <cellStyle name="20% - Accent6 2 5 2 2 4" xfId="12144"/>
    <cellStyle name="20% - Accent6 2 5 2 2 4 2" xfId="12145"/>
    <cellStyle name="20% - Accent6 2 5 2 2 4 2 2" xfId="12146"/>
    <cellStyle name="20% - Accent6 2 5 2 2 4 3" xfId="12147"/>
    <cellStyle name="20% - Accent6 2 5 2 2 5" xfId="12148"/>
    <cellStyle name="20% - Accent6 2 5 2 2 5 2" xfId="12149"/>
    <cellStyle name="20% - Accent6 2 5 2 2 6" xfId="12150"/>
    <cellStyle name="20% - Accent6 2 5 2 3" xfId="12151"/>
    <cellStyle name="20% - Accent6 2 5 2 3 2" xfId="12152"/>
    <cellStyle name="20% - Accent6 2 5 2 3 2 2" xfId="12153"/>
    <cellStyle name="20% - Accent6 2 5 2 3 2 2 2" xfId="12154"/>
    <cellStyle name="20% - Accent6 2 5 2 3 2 2 2 2" xfId="12155"/>
    <cellStyle name="20% - Accent6 2 5 2 3 2 2 3" xfId="12156"/>
    <cellStyle name="20% - Accent6 2 5 2 3 2 3" xfId="12157"/>
    <cellStyle name="20% - Accent6 2 5 2 3 2 3 2" xfId="12158"/>
    <cellStyle name="20% - Accent6 2 5 2 3 2 4" xfId="12159"/>
    <cellStyle name="20% - Accent6 2 5 2 3 3" xfId="12160"/>
    <cellStyle name="20% - Accent6 2 5 2 3 3 2" xfId="12161"/>
    <cellStyle name="20% - Accent6 2 5 2 3 3 2 2" xfId="12162"/>
    <cellStyle name="20% - Accent6 2 5 2 3 3 3" xfId="12163"/>
    <cellStyle name="20% - Accent6 2 5 2 3 4" xfId="12164"/>
    <cellStyle name="20% - Accent6 2 5 2 3 4 2" xfId="12165"/>
    <cellStyle name="20% - Accent6 2 5 2 3 5" xfId="12166"/>
    <cellStyle name="20% - Accent6 2 5 2 4" xfId="12167"/>
    <cellStyle name="20% - Accent6 2 5 2 4 2" xfId="12168"/>
    <cellStyle name="20% - Accent6 2 5 2 4 2 2" xfId="12169"/>
    <cellStyle name="20% - Accent6 2 5 2 4 2 2 2" xfId="12170"/>
    <cellStyle name="20% - Accent6 2 5 2 4 2 3" xfId="12171"/>
    <cellStyle name="20% - Accent6 2 5 2 4 3" xfId="12172"/>
    <cellStyle name="20% - Accent6 2 5 2 4 3 2" xfId="12173"/>
    <cellStyle name="20% - Accent6 2 5 2 4 4" xfId="12174"/>
    <cellStyle name="20% - Accent6 2 5 2 5" xfId="12175"/>
    <cellStyle name="20% - Accent6 2 5 2 5 2" xfId="12176"/>
    <cellStyle name="20% - Accent6 2 5 2 5 2 2" xfId="12177"/>
    <cellStyle name="20% - Accent6 2 5 2 5 3" xfId="12178"/>
    <cellStyle name="20% - Accent6 2 5 2 6" xfId="12179"/>
    <cellStyle name="20% - Accent6 2 5 2 6 2" xfId="12180"/>
    <cellStyle name="20% - Accent6 2 5 2 7" xfId="12181"/>
    <cellStyle name="20% - Accent6 2 5 3" xfId="12182"/>
    <cellStyle name="20% - Accent6 2 5 3 2" xfId="12183"/>
    <cellStyle name="20% - Accent6 2 5 3 2 2" xfId="12184"/>
    <cellStyle name="20% - Accent6 2 5 3 2 2 2" xfId="12185"/>
    <cellStyle name="20% - Accent6 2 5 3 2 2 2 2" xfId="12186"/>
    <cellStyle name="20% - Accent6 2 5 3 2 2 2 2 2" xfId="12187"/>
    <cellStyle name="20% - Accent6 2 5 3 2 2 2 3" xfId="12188"/>
    <cellStyle name="20% - Accent6 2 5 3 2 2 3" xfId="12189"/>
    <cellStyle name="20% - Accent6 2 5 3 2 2 3 2" xfId="12190"/>
    <cellStyle name="20% - Accent6 2 5 3 2 2 4" xfId="12191"/>
    <cellStyle name="20% - Accent6 2 5 3 2 3" xfId="12192"/>
    <cellStyle name="20% - Accent6 2 5 3 2 3 2" xfId="12193"/>
    <cellStyle name="20% - Accent6 2 5 3 2 3 2 2" xfId="12194"/>
    <cellStyle name="20% - Accent6 2 5 3 2 3 3" xfId="12195"/>
    <cellStyle name="20% - Accent6 2 5 3 2 4" xfId="12196"/>
    <cellStyle name="20% - Accent6 2 5 3 2 4 2" xfId="12197"/>
    <cellStyle name="20% - Accent6 2 5 3 2 5" xfId="12198"/>
    <cellStyle name="20% - Accent6 2 5 3 3" xfId="12199"/>
    <cellStyle name="20% - Accent6 2 5 3 3 2" xfId="12200"/>
    <cellStyle name="20% - Accent6 2 5 3 3 2 2" xfId="12201"/>
    <cellStyle name="20% - Accent6 2 5 3 3 2 2 2" xfId="12202"/>
    <cellStyle name="20% - Accent6 2 5 3 3 2 3" xfId="12203"/>
    <cellStyle name="20% - Accent6 2 5 3 3 3" xfId="12204"/>
    <cellStyle name="20% - Accent6 2 5 3 3 3 2" xfId="12205"/>
    <cellStyle name="20% - Accent6 2 5 3 3 4" xfId="12206"/>
    <cellStyle name="20% - Accent6 2 5 3 4" xfId="12207"/>
    <cellStyle name="20% - Accent6 2 5 3 4 2" xfId="12208"/>
    <cellStyle name="20% - Accent6 2 5 3 4 2 2" xfId="12209"/>
    <cellStyle name="20% - Accent6 2 5 3 4 3" xfId="12210"/>
    <cellStyle name="20% - Accent6 2 5 3 5" xfId="12211"/>
    <cellStyle name="20% - Accent6 2 5 3 5 2" xfId="12212"/>
    <cellStyle name="20% - Accent6 2 5 3 6" xfId="12213"/>
    <cellStyle name="20% - Accent6 2 5 4" xfId="12214"/>
    <cellStyle name="20% - Accent6 2 5 4 2" xfId="12215"/>
    <cellStyle name="20% - Accent6 2 5 4 2 2" xfId="12216"/>
    <cellStyle name="20% - Accent6 2 5 4 2 2 2" xfId="12217"/>
    <cellStyle name="20% - Accent6 2 5 4 2 2 2 2" xfId="12218"/>
    <cellStyle name="20% - Accent6 2 5 4 2 2 3" xfId="12219"/>
    <cellStyle name="20% - Accent6 2 5 4 2 3" xfId="12220"/>
    <cellStyle name="20% - Accent6 2 5 4 2 3 2" xfId="12221"/>
    <cellStyle name="20% - Accent6 2 5 4 2 4" xfId="12222"/>
    <cellStyle name="20% - Accent6 2 5 4 3" xfId="12223"/>
    <cellStyle name="20% - Accent6 2 5 4 3 2" xfId="12224"/>
    <cellStyle name="20% - Accent6 2 5 4 3 2 2" xfId="12225"/>
    <cellStyle name="20% - Accent6 2 5 4 3 3" xfId="12226"/>
    <cellStyle name="20% - Accent6 2 5 4 4" xfId="12227"/>
    <cellStyle name="20% - Accent6 2 5 4 4 2" xfId="12228"/>
    <cellStyle name="20% - Accent6 2 5 4 5" xfId="12229"/>
    <cellStyle name="20% - Accent6 2 5 5" xfId="12230"/>
    <cellStyle name="20% - Accent6 2 5 5 2" xfId="12231"/>
    <cellStyle name="20% - Accent6 2 5 5 2 2" xfId="12232"/>
    <cellStyle name="20% - Accent6 2 5 5 2 2 2" xfId="12233"/>
    <cellStyle name="20% - Accent6 2 5 5 2 3" xfId="12234"/>
    <cellStyle name="20% - Accent6 2 5 5 3" xfId="12235"/>
    <cellStyle name="20% - Accent6 2 5 5 3 2" xfId="12236"/>
    <cellStyle name="20% - Accent6 2 5 5 4" xfId="12237"/>
    <cellStyle name="20% - Accent6 2 5 6" xfId="12238"/>
    <cellStyle name="20% - Accent6 2 5 6 2" xfId="12239"/>
    <cellStyle name="20% - Accent6 2 5 6 2 2" xfId="12240"/>
    <cellStyle name="20% - Accent6 2 5 6 3" xfId="12241"/>
    <cellStyle name="20% - Accent6 2 5 7" xfId="12242"/>
    <cellStyle name="20% - Accent6 2 5 7 2" xfId="12243"/>
    <cellStyle name="20% - Accent6 2 5 8" xfId="12244"/>
    <cellStyle name="20% - Accent6 2 6" xfId="12245"/>
    <cellStyle name="20% - Accent6 2 6 2" xfId="12246"/>
    <cellStyle name="20% - Accent6 2 6 2 2" xfId="12247"/>
    <cellStyle name="20% - Accent6 2 6 2 2 2" xfId="12248"/>
    <cellStyle name="20% - Accent6 2 6 2 2 2 2" xfId="12249"/>
    <cellStyle name="20% - Accent6 2 6 2 2 2 2 2" xfId="12250"/>
    <cellStyle name="20% - Accent6 2 6 2 2 2 2 2 2" xfId="12251"/>
    <cellStyle name="20% - Accent6 2 6 2 2 2 2 3" xfId="12252"/>
    <cellStyle name="20% - Accent6 2 6 2 2 2 3" xfId="12253"/>
    <cellStyle name="20% - Accent6 2 6 2 2 2 3 2" xfId="12254"/>
    <cellStyle name="20% - Accent6 2 6 2 2 2 4" xfId="12255"/>
    <cellStyle name="20% - Accent6 2 6 2 2 3" xfId="12256"/>
    <cellStyle name="20% - Accent6 2 6 2 2 3 2" xfId="12257"/>
    <cellStyle name="20% - Accent6 2 6 2 2 3 2 2" xfId="12258"/>
    <cellStyle name="20% - Accent6 2 6 2 2 3 3" xfId="12259"/>
    <cellStyle name="20% - Accent6 2 6 2 2 4" xfId="12260"/>
    <cellStyle name="20% - Accent6 2 6 2 2 4 2" xfId="12261"/>
    <cellStyle name="20% - Accent6 2 6 2 2 5" xfId="12262"/>
    <cellStyle name="20% - Accent6 2 6 2 3" xfId="12263"/>
    <cellStyle name="20% - Accent6 2 6 2 3 2" xfId="12264"/>
    <cellStyle name="20% - Accent6 2 6 2 3 2 2" xfId="12265"/>
    <cellStyle name="20% - Accent6 2 6 2 3 2 2 2" xfId="12266"/>
    <cellStyle name="20% - Accent6 2 6 2 3 2 3" xfId="12267"/>
    <cellStyle name="20% - Accent6 2 6 2 3 3" xfId="12268"/>
    <cellStyle name="20% - Accent6 2 6 2 3 3 2" xfId="12269"/>
    <cellStyle name="20% - Accent6 2 6 2 3 4" xfId="12270"/>
    <cellStyle name="20% - Accent6 2 6 2 4" xfId="12271"/>
    <cellStyle name="20% - Accent6 2 6 2 4 2" xfId="12272"/>
    <cellStyle name="20% - Accent6 2 6 2 4 2 2" xfId="12273"/>
    <cellStyle name="20% - Accent6 2 6 2 4 3" xfId="12274"/>
    <cellStyle name="20% - Accent6 2 6 2 5" xfId="12275"/>
    <cellStyle name="20% - Accent6 2 6 2 5 2" xfId="12276"/>
    <cellStyle name="20% - Accent6 2 6 2 6" xfId="12277"/>
    <cellStyle name="20% - Accent6 2 6 3" xfId="12278"/>
    <cellStyle name="20% - Accent6 2 6 3 2" xfId="12279"/>
    <cellStyle name="20% - Accent6 2 6 3 2 2" xfId="12280"/>
    <cellStyle name="20% - Accent6 2 6 3 2 2 2" xfId="12281"/>
    <cellStyle name="20% - Accent6 2 6 3 2 2 2 2" xfId="12282"/>
    <cellStyle name="20% - Accent6 2 6 3 2 2 3" xfId="12283"/>
    <cellStyle name="20% - Accent6 2 6 3 2 3" xfId="12284"/>
    <cellStyle name="20% - Accent6 2 6 3 2 3 2" xfId="12285"/>
    <cellStyle name="20% - Accent6 2 6 3 2 4" xfId="12286"/>
    <cellStyle name="20% - Accent6 2 6 3 3" xfId="12287"/>
    <cellStyle name="20% - Accent6 2 6 3 3 2" xfId="12288"/>
    <cellStyle name="20% - Accent6 2 6 3 3 2 2" xfId="12289"/>
    <cellStyle name="20% - Accent6 2 6 3 3 3" xfId="12290"/>
    <cellStyle name="20% - Accent6 2 6 3 4" xfId="12291"/>
    <cellStyle name="20% - Accent6 2 6 3 4 2" xfId="12292"/>
    <cellStyle name="20% - Accent6 2 6 3 5" xfId="12293"/>
    <cellStyle name="20% - Accent6 2 6 4" xfId="12294"/>
    <cellStyle name="20% - Accent6 2 6 4 2" xfId="12295"/>
    <cellStyle name="20% - Accent6 2 6 4 2 2" xfId="12296"/>
    <cellStyle name="20% - Accent6 2 6 4 2 2 2" xfId="12297"/>
    <cellStyle name="20% - Accent6 2 6 4 2 3" xfId="12298"/>
    <cellStyle name="20% - Accent6 2 6 4 3" xfId="12299"/>
    <cellStyle name="20% - Accent6 2 6 4 3 2" xfId="12300"/>
    <cellStyle name="20% - Accent6 2 6 4 4" xfId="12301"/>
    <cellStyle name="20% - Accent6 2 6 5" xfId="12302"/>
    <cellStyle name="20% - Accent6 2 6 5 2" xfId="12303"/>
    <cellStyle name="20% - Accent6 2 6 5 2 2" xfId="12304"/>
    <cellStyle name="20% - Accent6 2 6 5 3" xfId="12305"/>
    <cellStyle name="20% - Accent6 2 6 6" xfId="12306"/>
    <cellStyle name="20% - Accent6 2 6 6 2" xfId="12307"/>
    <cellStyle name="20% - Accent6 2 6 7" xfId="12308"/>
    <cellStyle name="20% - Accent6 2 7" xfId="12309"/>
    <cellStyle name="20% - Accent6 2 7 2" xfId="12310"/>
    <cellStyle name="20% - Accent6 2 7 2 2" xfId="12311"/>
    <cellStyle name="20% - Accent6 2 7 2 2 2" xfId="12312"/>
    <cellStyle name="20% - Accent6 2 7 2 2 2 2" xfId="12313"/>
    <cellStyle name="20% - Accent6 2 7 2 2 2 2 2" xfId="12314"/>
    <cellStyle name="20% - Accent6 2 7 2 2 2 3" xfId="12315"/>
    <cellStyle name="20% - Accent6 2 7 2 2 3" xfId="12316"/>
    <cellStyle name="20% - Accent6 2 7 2 2 3 2" xfId="12317"/>
    <cellStyle name="20% - Accent6 2 7 2 2 4" xfId="12318"/>
    <cellStyle name="20% - Accent6 2 7 2 3" xfId="12319"/>
    <cellStyle name="20% - Accent6 2 7 2 3 2" xfId="12320"/>
    <cellStyle name="20% - Accent6 2 7 2 3 2 2" xfId="12321"/>
    <cellStyle name="20% - Accent6 2 7 2 3 3" xfId="12322"/>
    <cellStyle name="20% - Accent6 2 7 2 4" xfId="12323"/>
    <cellStyle name="20% - Accent6 2 7 2 4 2" xfId="12324"/>
    <cellStyle name="20% - Accent6 2 7 2 5" xfId="12325"/>
    <cellStyle name="20% - Accent6 2 7 3" xfId="12326"/>
    <cellStyle name="20% - Accent6 2 7 3 2" xfId="12327"/>
    <cellStyle name="20% - Accent6 2 7 3 2 2" xfId="12328"/>
    <cellStyle name="20% - Accent6 2 7 3 2 2 2" xfId="12329"/>
    <cellStyle name="20% - Accent6 2 7 3 2 3" xfId="12330"/>
    <cellStyle name="20% - Accent6 2 7 3 3" xfId="12331"/>
    <cellStyle name="20% - Accent6 2 7 3 3 2" xfId="12332"/>
    <cellStyle name="20% - Accent6 2 7 3 4" xfId="12333"/>
    <cellStyle name="20% - Accent6 2 7 4" xfId="12334"/>
    <cellStyle name="20% - Accent6 2 7 4 2" xfId="12335"/>
    <cellStyle name="20% - Accent6 2 7 4 2 2" xfId="12336"/>
    <cellStyle name="20% - Accent6 2 7 4 3" xfId="12337"/>
    <cellStyle name="20% - Accent6 2 7 5" xfId="12338"/>
    <cellStyle name="20% - Accent6 2 7 5 2" xfId="12339"/>
    <cellStyle name="20% - Accent6 2 7 6" xfId="12340"/>
    <cellStyle name="20% - Accent6 2 8" xfId="12341"/>
    <cellStyle name="20% - Accent6 2 8 2" xfId="12342"/>
    <cellStyle name="20% - Accent6 2 8 2 2" xfId="12343"/>
    <cellStyle name="20% - Accent6 2 8 2 2 2" xfId="12344"/>
    <cellStyle name="20% - Accent6 2 8 2 2 2 2" xfId="12345"/>
    <cellStyle name="20% - Accent6 2 8 2 2 3" xfId="12346"/>
    <cellStyle name="20% - Accent6 2 8 2 3" xfId="12347"/>
    <cellStyle name="20% - Accent6 2 8 2 3 2" xfId="12348"/>
    <cellStyle name="20% - Accent6 2 8 2 4" xfId="12349"/>
    <cellStyle name="20% - Accent6 2 8 3" xfId="12350"/>
    <cellStyle name="20% - Accent6 2 8 3 2" xfId="12351"/>
    <cellStyle name="20% - Accent6 2 8 3 2 2" xfId="12352"/>
    <cellStyle name="20% - Accent6 2 8 3 3" xfId="12353"/>
    <cellStyle name="20% - Accent6 2 8 4" xfId="12354"/>
    <cellStyle name="20% - Accent6 2 8 4 2" xfId="12355"/>
    <cellStyle name="20% - Accent6 2 8 5" xfId="12356"/>
    <cellStyle name="20% - Accent6 2 9" xfId="12357"/>
    <cellStyle name="20% - Accent6 2 9 2" xfId="12358"/>
    <cellStyle name="20% - Accent6 2 9 2 2" xfId="12359"/>
    <cellStyle name="20% - Accent6 2 9 2 2 2" xfId="12360"/>
    <cellStyle name="20% - Accent6 2 9 2 3" xfId="12361"/>
    <cellStyle name="20% - Accent6 2 9 3" xfId="12362"/>
    <cellStyle name="20% - Accent6 2 9 3 2" xfId="12363"/>
    <cellStyle name="20% - Accent6 2 9 4" xfId="12364"/>
    <cellStyle name="40% - Accent1 2" xfId="12365"/>
    <cellStyle name="40% - Accent1 2 10" xfId="12366"/>
    <cellStyle name="40% - Accent1 2 10 2" xfId="12367"/>
    <cellStyle name="40% - Accent1 2 10 2 2" xfId="12368"/>
    <cellStyle name="40% - Accent1 2 10 3" xfId="12369"/>
    <cellStyle name="40% - Accent1 2 11" xfId="12370"/>
    <cellStyle name="40% - Accent1 2 11 2" xfId="12371"/>
    <cellStyle name="40% - Accent1 2 12" xfId="12372"/>
    <cellStyle name="40% - Accent1 2 2" xfId="12373"/>
    <cellStyle name="40% - Accent1 2 2 10" xfId="12374"/>
    <cellStyle name="40% - Accent1 2 2 10 2" xfId="12375"/>
    <cellStyle name="40% - Accent1 2 2 11" xfId="12376"/>
    <cellStyle name="40% - Accent1 2 2 2" xfId="12377"/>
    <cellStyle name="40% - Accent1 2 2 2 10" xfId="12378"/>
    <cellStyle name="40% - Accent1 2 2 2 2" xfId="12379"/>
    <cellStyle name="40% - Accent1 2 2 2 2 2" xfId="12380"/>
    <cellStyle name="40% - Accent1 2 2 2 2 2 2" xfId="12381"/>
    <cellStyle name="40% - Accent1 2 2 2 2 2 2 2" xfId="12382"/>
    <cellStyle name="40% - Accent1 2 2 2 2 2 2 2 2" xfId="12383"/>
    <cellStyle name="40% - Accent1 2 2 2 2 2 2 2 2 2" xfId="12384"/>
    <cellStyle name="40% - Accent1 2 2 2 2 2 2 2 2 2 2" xfId="12385"/>
    <cellStyle name="40% - Accent1 2 2 2 2 2 2 2 2 2 2 2" xfId="12386"/>
    <cellStyle name="40% - Accent1 2 2 2 2 2 2 2 2 2 2 2 2" xfId="12387"/>
    <cellStyle name="40% - Accent1 2 2 2 2 2 2 2 2 2 2 3" xfId="12388"/>
    <cellStyle name="40% - Accent1 2 2 2 2 2 2 2 2 2 3" xfId="12389"/>
    <cellStyle name="40% - Accent1 2 2 2 2 2 2 2 2 2 3 2" xfId="12390"/>
    <cellStyle name="40% - Accent1 2 2 2 2 2 2 2 2 2 4" xfId="12391"/>
    <cellStyle name="40% - Accent1 2 2 2 2 2 2 2 2 3" xfId="12392"/>
    <cellStyle name="40% - Accent1 2 2 2 2 2 2 2 2 3 2" xfId="12393"/>
    <cellStyle name="40% - Accent1 2 2 2 2 2 2 2 2 3 2 2" xfId="12394"/>
    <cellStyle name="40% - Accent1 2 2 2 2 2 2 2 2 3 3" xfId="12395"/>
    <cellStyle name="40% - Accent1 2 2 2 2 2 2 2 2 4" xfId="12396"/>
    <cellStyle name="40% - Accent1 2 2 2 2 2 2 2 2 4 2" xfId="12397"/>
    <cellStyle name="40% - Accent1 2 2 2 2 2 2 2 2 5" xfId="12398"/>
    <cellStyle name="40% - Accent1 2 2 2 2 2 2 2 3" xfId="12399"/>
    <cellStyle name="40% - Accent1 2 2 2 2 2 2 2 3 2" xfId="12400"/>
    <cellStyle name="40% - Accent1 2 2 2 2 2 2 2 3 2 2" xfId="12401"/>
    <cellStyle name="40% - Accent1 2 2 2 2 2 2 2 3 2 2 2" xfId="12402"/>
    <cellStyle name="40% - Accent1 2 2 2 2 2 2 2 3 2 3" xfId="12403"/>
    <cellStyle name="40% - Accent1 2 2 2 2 2 2 2 3 3" xfId="12404"/>
    <cellStyle name="40% - Accent1 2 2 2 2 2 2 2 3 3 2" xfId="12405"/>
    <cellStyle name="40% - Accent1 2 2 2 2 2 2 2 3 4" xfId="12406"/>
    <cellStyle name="40% - Accent1 2 2 2 2 2 2 2 4" xfId="12407"/>
    <cellStyle name="40% - Accent1 2 2 2 2 2 2 2 4 2" xfId="12408"/>
    <cellStyle name="40% - Accent1 2 2 2 2 2 2 2 4 2 2" xfId="12409"/>
    <cellStyle name="40% - Accent1 2 2 2 2 2 2 2 4 3" xfId="12410"/>
    <cellStyle name="40% - Accent1 2 2 2 2 2 2 2 5" xfId="12411"/>
    <cellStyle name="40% - Accent1 2 2 2 2 2 2 2 5 2" xfId="12412"/>
    <cellStyle name="40% - Accent1 2 2 2 2 2 2 2 6" xfId="12413"/>
    <cellStyle name="40% - Accent1 2 2 2 2 2 2 3" xfId="12414"/>
    <cellStyle name="40% - Accent1 2 2 2 2 2 2 3 2" xfId="12415"/>
    <cellStyle name="40% - Accent1 2 2 2 2 2 2 3 2 2" xfId="12416"/>
    <cellStyle name="40% - Accent1 2 2 2 2 2 2 3 2 2 2" xfId="12417"/>
    <cellStyle name="40% - Accent1 2 2 2 2 2 2 3 2 2 2 2" xfId="12418"/>
    <cellStyle name="40% - Accent1 2 2 2 2 2 2 3 2 2 3" xfId="12419"/>
    <cellStyle name="40% - Accent1 2 2 2 2 2 2 3 2 3" xfId="12420"/>
    <cellStyle name="40% - Accent1 2 2 2 2 2 2 3 2 3 2" xfId="12421"/>
    <cellStyle name="40% - Accent1 2 2 2 2 2 2 3 2 4" xfId="12422"/>
    <cellStyle name="40% - Accent1 2 2 2 2 2 2 3 3" xfId="12423"/>
    <cellStyle name="40% - Accent1 2 2 2 2 2 2 3 3 2" xfId="12424"/>
    <cellStyle name="40% - Accent1 2 2 2 2 2 2 3 3 2 2" xfId="12425"/>
    <cellStyle name="40% - Accent1 2 2 2 2 2 2 3 3 3" xfId="12426"/>
    <cellStyle name="40% - Accent1 2 2 2 2 2 2 3 4" xfId="12427"/>
    <cellStyle name="40% - Accent1 2 2 2 2 2 2 3 4 2" xfId="12428"/>
    <cellStyle name="40% - Accent1 2 2 2 2 2 2 3 5" xfId="12429"/>
    <cellStyle name="40% - Accent1 2 2 2 2 2 2 4" xfId="12430"/>
    <cellStyle name="40% - Accent1 2 2 2 2 2 2 4 2" xfId="12431"/>
    <cellStyle name="40% - Accent1 2 2 2 2 2 2 4 2 2" xfId="12432"/>
    <cellStyle name="40% - Accent1 2 2 2 2 2 2 4 2 2 2" xfId="12433"/>
    <cellStyle name="40% - Accent1 2 2 2 2 2 2 4 2 3" xfId="12434"/>
    <cellStyle name="40% - Accent1 2 2 2 2 2 2 4 3" xfId="12435"/>
    <cellStyle name="40% - Accent1 2 2 2 2 2 2 4 3 2" xfId="12436"/>
    <cellStyle name="40% - Accent1 2 2 2 2 2 2 4 4" xfId="12437"/>
    <cellStyle name="40% - Accent1 2 2 2 2 2 2 5" xfId="12438"/>
    <cellStyle name="40% - Accent1 2 2 2 2 2 2 5 2" xfId="12439"/>
    <cellStyle name="40% - Accent1 2 2 2 2 2 2 5 2 2" xfId="12440"/>
    <cellStyle name="40% - Accent1 2 2 2 2 2 2 5 3" xfId="12441"/>
    <cellStyle name="40% - Accent1 2 2 2 2 2 2 6" xfId="12442"/>
    <cellStyle name="40% - Accent1 2 2 2 2 2 2 6 2" xfId="12443"/>
    <cellStyle name="40% - Accent1 2 2 2 2 2 2 7" xfId="12444"/>
    <cellStyle name="40% - Accent1 2 2 2 2 2 3" xfId="12445"/>
    <cellStyle name="40% - Accent1 2 2 2 2 2 3 2" xfId="12446"/>
    <cellStyle name="40% - Accent1 2 2 2 2 2 3 2 2" xfId="12447"/>
    <cellStyle name="40% - Accent1 2 2 2 2 2 3 2 2 2" xfId="12448"/>
    <cellStyle name="40% - Accent1 2 2 2 2 2 3 2 2 2 2" xfId="12449"/>
    <cellStyle name="40% - Accent1 2 2 2 2 2 3 2 2 2 2 2" xfId="12450"/>
    <cellStyle name="40% - Accent1 2 2 2 2 2 3 2 2 2 3" xfId="12451"/>
    <cellStyle name="40% - Accent1 2 2 2 2 2 3 2 2 3" xfId="12452"/>
    <cellStyle name="40% - Accent1 2 2 2 2 2 3 2 2 3 2" xfId="12453"/>
    <cellStyle name="40% - Accent1 2 2 2 2 2 3 2 2 4" xfId="12454"/>
    <cellStyle name="40% - Accent1 2 2 2 2 2 3 2 3" xfId="12455"/>
    <cellStyle name="40% - Accent1 2 2 2 2 2 3 2 3 2" xfId="12456"/>
    <cellStyle name="40% - Accent1 2 2 2 2 2 3 2 3 2 2" xfId="12457"/>
    <cellStyle name="40% - Accent1 2 2 2 2 2 3 2 3 3" xfId="12458"/>
    <cellStyle name="40% - Accent1 2 2 2 2 2 3 2 4" xfId="12459"/>
    <cellStyle name="40% - Accent1 2 2 2 2 2 3 2 4 2" xfId="12460"/>
    <cellStyle name="40% - Accent1 2 2 2 2 2 3 2 5" xfId="12461"/>
    <cellStyle name="40% - Accent1 2 2 2 2 2 3 3" xfId="12462"/>
    <cellStyle name="40% - Accent1 2 2 2 2 2 3 3 2" xfId="12463"/>
    <cellStyle name="40% - Accent1 2 2 2 2 2 3 3 2 2" xfId="12464"/>
    <cellStyle name="40% - Accent1 2 2 2 2 2 3 3 2 2 2" xfId="12465"/>
    <cellStyle name="40% - Accent1 2 2 2 2 2 3 3 2 3" xfId="12466"/>
    <cellStyle name="40% - Accent1 2 2 2 2 2 3 3 3" xfId="12467"/>
    <cellStyle name="40% - Accent1 2 2 2 2 2 3 3 3 2" xfId="12468"/>
    <cellStyle name="40% - Accent1 2 2 2 2 2 3 3 4" xfId="12469"/>
    <cellStyle name="40% - Accent1 2 2 2 2 2 3 4" xfId="12470"/>
    <cellStyle name="40% - Accent1 2 2 2 2 2 3 4 2" xfId="12471"/>
    <cellStyle name="40% - Accent1 2 2 2 2 2 3 4 2 2" xfId="12472"/>
    <cellStyle name="40% - Accent1 2 2 2 2 2 3 4 3" xfId="12473"/>
    <cellStyle name="40% - Accent1 2 2 2 2 2 3 5" xfId="12474"/>
    <cellStyle name="40% - Accent1 2 2 2 2 2 3 5 2" xfId="12475"/>
    <cellStyle name="40% - Accent1 2 2 2 2 2 3 6" xfId="12476"/>
    <cellStyle name="40% - Accent1 2 2 2 2 2 4" xfId="12477"/>
    <cellStyle name="40% - Accent1 2 2 2 2 2 4 2" xfId="12478"/>
    <cellStyle name="40% - Accent1 2 2 2 2 2 4 2 2" xfId="12479"/>
    <cellStyle name="40% - Accent1 2 2 2 2 2 4 2 2 2" xfId="12480"/>
    <cellStyle name="40% - Accent1 2 2 2 2 2 4 2 2 2 2" xfId="12481"/>
    <cellStyle name="40% - Accent1 2 2 2 2 2 4 2 2 3" xfId="12482"/>
    <cellStyle name="40% - Accent1 2 2 2 2 2 4 2 3" xfId="12483"/>
    <cellStyle name="40% - Accent1 2 2 2 2 2 4 2 3 2" xfId="12484"/>
    <cellStyle name="40% - Accent1 2 2 2 2 2 4 2 4" xfId="12485"/>
    <cellStyle name="40% - Accent1 2 2 2 2 2 4 3" xfId="12486"/>
    <cellStyle name="40% - Accent1 2 2 2 2 2 4 3 2" xfId="12487"/>
    <cellStyle name="40% - Accent1 2 2 2 2 2 4 3 2 2" xfId="12488"/>
    <cellStyle name="40% - Accent1 2 2 2 2 2 4 3 3" xfId="12489"/>
    <cellStyle name="40% - Accent1 2 2 2 2 2 4 4" xfId="12490"/>
    <cellStyle name="40% - Accent1 2 2 2 2 2 4 4 2" xfId="12491"/>
    <cellStyle name="40% - Accent1 2 2 2 2 2 4 5" xfId="12492"/>
    <cellStyle name="40% - Accent1 2 2 2 2 2 5" xfId="12493"/>
    <cellStyle name="40% - Accent1 2 2 2 2 2 5 2" xfId="12494"/>
    <cellStyle name="40% - Accent1 2 2 2 2 2 5 2 2" xfId="12495"/>
    <cellStyle name="40% - Accent1 2 2 2 2 2 5 2 2 2" xfId="12496"/>
    <cellStyle name="40% - Accent1 2 2 2 2 2 5 2 3" xfId="12497"/>
    <cellStyle name="40% - Accent1 2 2 2 2 2 5 3" xfId="12498"/>
    <cellStyle name="40% - Accent1 2 2 2 2 2 5 3 2" xfId="12499"/>
    <cellStyle name="40% - Accent1 2 2 2 2 2 5 4" xfId="12500"/>
    <cellStyle name="40% - Accent1 2 2 2 2 2 6" xfId="12501"/>
    <cellStyle name="40% - Accent1 2 2 2 2 2 6 2" xfId="12502"/>
    <cellStyle name="40% - Accent1 2 2 2 2 2 6 2 2" xfId="12503"/>
    <cellStyle name="40% - Accent1 2 2 2 2 2 6 3" xfId="12504"/>
    <cellStyle name="40% - Accent1 2 2 2 2 2 7" xfId="12505"/>
    <cellStyle name="40% - Accent1 2 2 2 2 2 7 2" xfId="12506"/>
    <cellStyle name="40% - Accent1 2 2 2 2 2 8" xfId="12507"/>
    <cellStyle name="40% - Accent1 2 2 2 2 3" xfId="12508"/>
    <cellStyle name="40% - Accent1 2 2 2 2 3 2" xfId="12509"/>
    <cellStyle name="40% - Accent1 2 2 2 2 3 2 2" xfId="12510"/>
    <cellStyle name="40% - Accent1 2 2 2 2 3 2 2 2" xfId="12511"/>
    <cellStyle name="40% - Accent1 2 2 2 2 3 2 2 2 2" xfId="12512"/>
    <cellStyle name="40% - Accent1 2 2 2 2 3 2 2 2 2 2" xfId="12513"/>
    <cellStyle name="40% - Accent1 2 2 2 2 3 2 2 2 2 2 2" xfId="12514"/>
    <cellStyle name="40% - Accent1 2 2 2 2 3 2 2 2 2 3" xfId="12515"/>
    <cellStyle name="40% - Accent1 2 2 2 2 3 2 2 2 3" xfId="12516"/>
    <cellStyle name="40% - Accent1 2 2 2 2 3 2 2 2 3 2" xfId="12517"/>
    <cellStyle name="40% - Accent1 2 2 2 2 3 2 2 2 4" xfId="12518"/>
    <cellStyle name="40% - Accent1 2 2 2 2 3 2 2 3" xfId="12519"/>
    <cellStyle name="40% - Accent1 2 2 2 2 3 2 2 3 2" xfId="12520"/>
    <cellStyle name="40% - Accent1 2 2 2 2 3 2 2 3 2 2" xfId="12521"/>
    <cellStyle name="40% - Accent1 2 2 2 2 3 2 2 3 3" xfId="12522"/>
    <cellStyle name="40% - Accent1 2 2 2 2 3 2 2 4" xfId="12523"/>
    <cellStyle name="40% - Accent1 2 2 2 2 3 2 2 4 2" xfId="12524"/>
    <cellStyle name="40% - Accent1 2 2 2 2 3 2 2 5" xfId="12525"/>
    <cellStyle name="40% - Accent1 2 2 2 2 3 2 3" xfId="12526"/>
    <cellStyle name="40% - Accent1 2 2 2 2 3 2 3 2" xfId="12527"/>
    <cellStyle name="40% - Accent1 2 2 2 2 3 2 3 2 2" xfId="12528"/>
    <cellStyle name="40% - Accent1 2 2 2 2 3 2 3 2 2 2" xfId="12529"/>
    <cellStyle name="40% - Accent1 2 2 2 2 3 2 3 2 3" xfId="12530"/>
    <cellStyle name="40% - Accent1 2 2 2 2 3 2 3 3" xfId="12531"/>
    <cellStyle name="40% - Accent1 2 2 2 2 3 2 3 3 2" xfId="12532"/>
    <cellStyle name="40% - Accent1 2 2 2 2 3 2 3 4" xfId="12533"/>
    <cellStyle name="40% - Accent1 2 2 2 2 3 2 4" xfId="12534"/>
    <cellStyle name="40% - Accent1 2 2 2 2 3 2 4 2" xfId="12535"/>
    <cellStyle name="40% - Accent1 2 2 2 2 3 2 4 2 2" xfId="12536"/>
    <cellStyle name="40% - Accent1 2 2 2 2 3 2 4 3" xfId="12537"/>
    <cellStyle name="40% - Accent1 2 2 2 2 3 2 5" xfId="12538"/>
    <cellStyle name="40% - Accent1 2 2 2 2 3 2 5 2" xfId="12539"/>
    <cellStyle name="40% - Accent1 2 2 2 2 3 2 6" xfId="12540"/>
    <cellStyle name="40% - Accent1 2 2 2 2 3 3" xfId="12541"/>
    <cellStyle name="40% - Accent1 2 2 2 2 3 3 2" xfId="12542"/>
    <cellStyle name="40% - Accent1 2 2 2 2 3 3 2 2" xfId="12543"/>
    <cellStyle name="40% - Accent1 2 2 2 2 3 3 2 2 2" xfId="12544"/>
    <cellStyle name="40% - Accent1 2 2 2 2 3 3 2 2 2 2" xfId="12545"/>
    <cellStyle name="40% - Accent1 2 2 2 2 3 3 2 2 3" xfId="12546"/>
    <cellStyle name="40% - Accent1 2 2 2 2 3 3 2 3" xfId="12547"/>
    <cellStyle name="40% - Accent1 2 2 2 2 3 3 2 3 2" xfId="12548"/>
    <cellStyle name="40% - Accent1 2 2 2 2 3 3 2 4" xfId="12549"/>
    <cellStyle name="40% - Accent1 2 2 2 2 3 3 3" xfId="12550"/>
    <cellStyle name="40% - Accent1 2 2 2 2 3 3 3 2" xfId="12551"/>
    <cellStyle name="40% - Accent1 2 2 2 2 3 3 3 2 2" xfId="12552"/>
    <cellStyle name="40% - Accent1 2 2 2 2 3 3 3 3" xfId="12553"/>
    <cellStyle name="40% - Accent1 2 2 2 2 3 3 4" xfId="12554"/>
    <cellStyle name="40% - Accent1 2 2 2 2 3 3 4 2" xfId="12555"/>
    <cellStyle name="40% - Accent1 2 2 2 2 3 3 5" xfId="12556"/>
    <cellStyle name="40% - Accent1 2 2 2 2 3 4" xfId="12557"/>
    <cellStyle name="40% - Accent1 2 2 2 2 3 4 2" xfId="12558"/>
    <cellStyle name="40% - Accent1 2 2 2 2 3 4 2 2" xfId="12559"/>
    <cellStyle name="40% - Accent1 2 2 2 2 3 4 2 2 2" xfId="12560"/>
    <cellStyle name="40% - Accent1 2 2 2 2 3 4 2 3" xfId="12561"/>
    <cellStyle name="40% - Accent1 2 2 2 2 3 4 3" xfId="12562"/>
    <cellStyle name="40% - Accent1 2 2 2 2 3 4 3 2" xfId="12563"/>
    <cellStyle name="40% - Accent1 2 2 2 2 3 4 4" xfId="12564"/>
    <cellStyle name="40% - Accent1 2 2 2 2 3 5" xfId="12565"/>
    <cellStyle name="40% - Accent1 2 2 2 2 3 5 2" xfId="12566"/>
    <cellStyle name="40% - Accent1 2 2 2 2 3 5 2 2" xfId="12567"/>
    <cellStyle name="40% - Accent1 2 2 2 2 3 5 3" xfId="12568"/>
    <cellStyle name="40% - Accent1 2 2 2 2 3 6" xfId="12569"/>
    <cellStyle name="40% - Accent1 2 2 2 2 3 6 2" xfId="12570"/>
    <cellStyle name="40% - Accent1 2 2 2 2 3 7" xfId="12571"/>
    <cellStyle name="40% - Accent1 2 2 2 2 4" xfId="12572"/>
    <cellStyle name="40% - Accent1 2 2 2 2 4 2" xfId="12573"/>
    <cellStyle name="40% - Accent1 2 2 2 2 4 2 2" xfId="12574"/>
    <cellStyle name="40% - Accent1 2 2 2 2 4 2 2 2" xfId="12575"/>
    <cellStyle name="40% - Accent1 2 2 2 2 4 2 2 2 2" xfId="12576"/>
    <cellStyle name="40% - Accent1 2 2 2 2 4 2 2 2 2 2" xfId="12577"/>
    <cellStyle name="40% - Accent1 2 2 2 2 4 2 2 2 3" xfId="12578"/>
    <cellStyle name="40% - Accent1 2 2 2 2 4 2 2 3" xfId="12579"/>
    <cellStyle name="40% - Accent1 2 2 2 2 4 2 2 3 2" xfId="12580"/>
    <cellStyle name="40% - Accent1 2 2 2 2 4 2 2 4" xfId="12581"/>
    <cellStyle name="40% - Accent1 2 2 2 2 4 2 3" xfId="12582"/>
    <cellStyle name="40% - Accent1 2 2 2 2 4 2 3 2" xfId="12583"/>
    <cellStyle name="40% - Accent1 2 2 2 2 4 2 3 2 2" xfId="12584"/>
    <cellStyle name="40% - Accent1 2 2 2 2 4 2 3 3" xfId="12585"/>
    <cellStyle name="40% - Accent1 2 2 2 2 4 2 4" xfId="12586"/>
    <cellStyle name="40% - Accent1 2 2 2 2 4 2 4 2" xfId="12587"/>
    <cellStyle name="40% - Accent1 2 2 2 2 4 2 5" xfId="12588"/>
    <cellStyle name="40% - Accent1 2 2 2 2 4 3" xfId="12589"/>
    <cellStyle name="40% - Accent1 2 2 2 2 4 3 2" xfId="12590"/>
    <cellStyle name="40% - Accent1 2 2 2 2 4 3 2 2" xfId="12591"/>
    <cellStyle name="40% - Accent1 2 2 2 2 4 3 2 2 2" xfId="12592"/>
    <cellStyle name="40% - Accent1 2 2 2 2 4 3 2 3" xfId="12593"/>
    <cellStyle name="40% - Accent1 2 2 2 2 4 3 3" xfId="12594"/>
    <cellStyle name="40% - Accent1 2 2 2 2 4 3 3 2" xfId="12595"/>
    <cellStyle name="40% - Accent1 2 2 2 2 4 3 4" xfId="12596"/>
    <cellStyle name="40% - Accent1 2 2 2 2 4 4" xfId="12597"/>
    <cellStyle name="40% - Accent1 2 2 2 2 4 4 2" xfId="12598"/>
    <cellStyle name="40% - Accent1 2 2 2 2 4 4 2 2" xfId="12599"/>
    <cellStyle name="40% - Accent1 2 2 2 2 4 4 3" xfId="12600"/>
    <cellStyle name="40% - Accent1 2 2 2 2 4 5" xfId="12601"/>
    <cellStyle name="40% - Accent1 2 2 2 2 4 5 2" xfId="12602"/>
    <cellStyle name="40% - Accent1 2 2 2 2 4 6" xfId="12603"/>
    <cellStyle name="40% - Accent1 2 2 2 2 5" xfId="12604"/>
    <cellStyle name="40% - Accent1 2 2 2 2 5 2" xfId="12605"/>
    <cellStyle name="40% - Accent1 2 2 2 2 5 2 2" xfId="12606"/>
    <cellStyle name="40% - Accent1 2 2 2 2 5 2 2 2" xfId="12607"/>
    <cellStyle name="40% - Accent1 2 2 2 2 5 2 2 2 2" xfId="12608"/>
    <cellStyle name="40% - Accent1 2 2 2 2 5 2 2 3" xfId="12609"/>
    <cellStyle name="40% - Accent1 2 2 2 2 5 2 3" xfId="12610"/>
    <cellStyle name="40% - Accent1 2 2 2 2 5 2 3 2" xfId="12611"/>
    <cellStyle name="40% - Accent1 2 2 2 2 5 2 4" xfId="12612"/>
    <cellStyle name="40% - Accent1 2 2 2 2 5 3" xfId="12613"/>
    <cellStyle name="40% - Accent1 2 2 2 2 5 3 2" xfId="12614"/>
    <cellStyle name="40% - Accent1 2 2 2 2 5 3 2 2" xfId="12615"/>
    <cellStyle name="40% - Accent1 2 2 2 2 5 3 3" xfId="12616"/>
    <cellStyle name="40% - Accent1 2 2 2 2 5 4" xfId="12617"/>
    <cellStyle name="40% - Accent1 2 2 2 2 5 4 2" xfId="12618"/>
    <cellStyle name="40% - Accent1 2 2 2 2 5 5" xfId="12619"/>
    <cellStyle name="40% - Accent1 2 2 2 2 6" xfId="12620"/>
    <cellStyle name="40% - Accent1 2 2 2 2 6 2" xfId="12621"/>
    <cellStyle name="40% - Accent1 2 2 2 2 6 2 2" xfId="12622"/>
    <cellStyle name="40% - Accent1 2 2 2 2 6 2 2 2" xfId="12623"/>
    <cellStyle name="40% - Accent1 2 2 2 2 6 2 3" xfId="12624"/>
    <cellStyle name="40% - Accent1 2 2 2 2 6 3" xfId="12625"/>
    <cellStyle name="40% - Accent1 2 2 2 2 6 3 2" xfId="12626"/>
    <cellStyle name="40% - Accent1 2 2 2 2 6 4" xfId="12627"/>
    <cellStyle name="40% - Accent1 2 2 2 2 7" xfId="12628"/>
    <cellStyle name="40% - Accent1 2 2 2 2 7 2" xfId="12629"/>
    <cellStyle name="40% - Accent1 2 2 2 2 7 2 2" xfId="12630"/>
    <cellStyle name="40% - Accent1 2 2 2 2 7 3" xfId="12631"/>
    <cellStyle name="40% - Accent1 2 2 2 2 8" xfId="12632"/>
    <cellStyle name="40% - Accent1 2 2 2 2 8 2" xfId="12633"/>
    <cellStyle name="40% - Accent1 2 2 2 2 9" xfId="12634"/>
    <cellStyle name="40% - Accent1 2 2 2 3" xfId="12635"/>
    <cellStyle name="40% - Accent1 2 2 2 3 2" xfId="12636"/>
    <cellStyle name="40% - Accent1 2 2 2 3 2 2" xfId="12637"/>
    <cellStyle name="40% - Accent1 2 2 2 3 2 2 2" xfId="12638"/>
    <cellStyle name="40% - Accent1 2 2 2 3 2 2 2 2" xfId="12639"/>
    <cellStyle name="40% - Accent1 2 2 2 3 2 2 2 2 2" xfId="12640"/>
    <cellStyle name="40% - Accent1 2 2 2 3 2 2 2 2 2 2" xfId="12641"/>
    <cellStyle name="40% - Accent1 2 2 2 3 2 2 2 2 2 2 2" xfId="12642"/>
    <cellStyle name="40% - Accent1 2 2 2 3 2 2 2 2 2 3" xfId="12643"/>
    <cellStyle name="40% - Accent1 2 2 2 3 2 2 2 2 3" xfId="12644"/>
    <cellStyle name="40% - Accent1 2 2 2 3 2 2 2 2 3 2" xfId="12645"/>
    <cellStyle name="40% - Accent1 2 2 2 3 2 2 2 2 4" xfId="12646"/>
    <cellStyle name="40% - Accent1 2 2 2 3 2 2 2 3" xfId="12647"/>
    <cellStyle name="40% - Accent1 2 2 2 3 2 2 2 3 2" xfId="12648"/>
    <cellStyle name="40% - Accent1 2 2 2 3 2 2 2 3 2 2" xfId="12649"/>
    <cellStyle name="40% - Accent1 2 2 2 3 2 2 2 3 3" xfId="12650"/>
    <cellStyle name="40% - Accent1 2 2 2 3 2 2 2 4" xfId="12651"/>
    <cellStyle name="40% - Accent1 2 2 2 3 2 2 2 4 2" xfId="12652"/>
    <cellStyle name="40% - Accent1 2 2 2 3 2 2 2 5" xfId="12653"/>
    <cellStyle name="40% - Accent1 2 2 2 3 2 2 3" xfId="12654"/>
    <cellStyle name="40% - Accent1 2 2 2 3 2 2 3 2" xfId="12655"/>
    <cellStyle name="40% - Accent1 2 2 2 3 2 2 3 2 2" xfId="12656"/>
    <cellStyle name="40% - Accent1 2 2 2 3 2 2 3 2 2 2" xfId="12657"/>
    <cellStyle name="40% - Accent1 2 2 2 3 2 2 3 2 3" xfId="12658"/>
    <cellStyle name="40% - Accent1 2 2 2 3 2 2 3 3" xfId="12659"/>
    <cellStyle name="40% - Accent1 2 2 2 3 2 2 3 3 2" xfId="12660"/>
    <cellStyle name="40% - Accent1 2 2 2 3 2 2 3 4" xfId="12661"/>
    <cellStyle name="40% - Accent1 2 2 2 3 2 2 4" xfId="12662"/>
    <cellStyle name="40% - Accent1 2 2 2 3 2 2 4 2" xfId="12663"/>
    <cellStyle name="40% - Accent1 2 2 2 3 2 2 4 2 2" xfId="12664"/>
    <cellStyle name="40% - Accent1 2 2 2 3 2 2 4 3" xfId="12665"/>
    <cellStyle name="40% - Accent1 2 2 2 3 2 2 5" xfId="12666"/>
    <cellStyle name="40% - Accent1 2 2 2 3 2 2 5 2" xfId="12667"/>
    <cellStyle name="40% - Accent1 2 2 2 3 2 2 6" xfId="12668"/>
    <cellStyle name="40% - Accent1 2 2 2 3 2 3" xfId="12669"/>
    <cellStyle name="40% - Accent1 2 2 2 3 2 3 2" xfId="12670"/>
    <cellStyle name="40% - Accent1 2 2 2 3 2 3 2 2" xfId="12671"/>
    <cellStyle name="40% - Accent1 2 2 2 3 2 3 2 2 2" xfId="12672"/>
    <cellStyle name="40% - Accent1 2 2 2 3 2 3 2 2 2 2" xfId="12673"/>
    <cellStyle name="40% - Accent1 2 2 2 3 2 3 2 2 3" xfId="12674"/>
    <cellStyle name="40% - Accent1 2 2 2 3 2 3 2 3" xfId="12675"/>
    <cellStyle name="40% - Accent1 2 2 2 3 2 3 2 3 2" xfId="12676"/>
    <cellStyle name="40% - Accent1 2 2 2 3 2 3 2 4" xfId="12677"/>
    <cellStyle name="40% - Accent1 2 2 2 3 2 3 3" xfId="12678"/>
    <cellStyle name="40% - Accent1 2 2 2 3 2 3 3 2" xfId="12679"/>
    <cellStyle name="40% - Accent1 2 2 2 3 2 3 3 2 2" xfId="12680"/>
    <cellStyle name="40% - Accent1 2 2 2 3 2 3 3 3" xfId="12681"/>
    <cellStyle name="40% - Accent1 2 2 2 3 2 3 4" xfId="12682"/>
    <cellStyle name="40% - Accent1 2 2 2 3 2 3 4 2" xfId="12683"/>
    <cellStyle name="40% - Accent1 2 2 2 3 2 3 5" xfId="12684"/>
    <cellStyle name="40% - Accent1 2 2 2 3 2 4" xfId="12685"/>
    <cellStyle name="40% - Accent1 2 2 2 3 2 4 2" xfId="12686"/>
    <cellStyle name="40% - Accent1 2 2 2 3 2 4 2 2" xfId="12687"/>
    <cellStyle name="40% - Accent1 2 2 2 3 2 4 2 2 2" xfId="12688"/>
    <cellStyle name="40% - Accent1 2 2 2 3 2 4 2 3" xfId="12689"/>
    <cellStyle name="40% - Accent1 2 2 2 3 2 4 3" xfId="12690"/>
    <cellStyle name="40% - Accent1 2 2 2 3 2 4 3 2" xfId="12691"/>
    <cellStyle name="40% - Accent1 2 2 2 3 2 4 4" xfId="12692"/>
    <cellStyle name="40% - Accent1 2 2 2 3 2 5" xfId="12693"/>
    <cellStyle name="40% - Accent1 2 2 2 3 2 5 2" xfId="12694"/>
    <cellStyle name="40% - Accent1 2 2 2 3 2 5 2 2" xfId="12695"/>
    <cellStyle name="40% - Accent1 2 2 2 3 2 5 3" xfId="12696"/>
    <cellStyle name="40% - Accent1 2 2 2 3 2 6" xfId="12697"/>
    <cellStyle name="40% - Accent1 2 2 2 3 2 6 2" xfId="12698"/>
    <cellStyle name="40% - Accent1 2 2 2 3 2 7" xfId="12699"/>
    <cellStyle name="40% - Accent1 2 2 2 3 3" xfId="12700"/>
    <cellStyle name="40% - Accent1 2 2 2 3 3 2" xfId="12701"/>
    <cellStyle name="40% - Accent1 2 2 2 3 3 2 2" xfId="12702"/>
    <cellStyle name="40% - Accent1 2 2 2 3 3 2 2 2" xfId="12703"/>
    <cellStyle name="40% - Accent1 2 2 2 3 3 2 2 2 2" xfId="12704"/>
    <cellStyle name="40% - Accent1 2 2 2 3 3 2 2 2 2 2" xfId="12705"/>
    <cellStyle name="40% - Accent1 2 2 2 3 3 2 2 2 3" xfId="12706"/>
    <cellStyle name="40% - Accent1 2 2 2 3 3 2 2 3" xfId="12707"/>
    <cellStyle name="40% - Accent1 2 2 2 3 3 2 2 3 2" xfId="12708"/>
    <cellStyle name="40% - Accent1 2 2 2 3 3 2 2 4" xfId="12709"/>
    <cellStyle name="40% - Accent1 2 2 2 3 3 2 3" xfId="12710"/>
    <cellStyle name="40% - Accent1 2 2 2 3 3 2 3 2" xfId="12711"/>
    <cellStyle name="40% - Accent1 2 2 2 3 3 2 3 2 2" xfId="12712"/>
    <cellStyle name="40% - Accent1 2 2 2 3 3 2 3 3" xfId="12713"/>
    <cellStyle name="40% - Accent1 2 2 2 3 3 2 4" xfId="12714"/>
    <cellStyle name="40% - Accent1 2 2 2 3 3 2 4 2" xfId="12715"/>
    <cellStyle name="40% - Accent1 2 2 2 3 3 2 5" xfId="12716"/>
    <cellStyle name="40% - Accent1 2 2 2 3 3 3" xfId="12717"/>
    <cellStyle name="40% - Accent1 2 2 2 3 3 3 2" xfId="12718"/>
    <cellStyle name="40% - Accent1 2 2 2 3 3 3 2 2" xfId="12719"/>
    <cellStyle name="40% - Accent1 2 2 2 3 3 3 2 2 2" xfId="12720"/>
    <cellStyle name="40% - Accent1 2 2 2 3 3 3 2 3" xfId="12721"/>
    <cellStyle name="40% - Accent1 2 2 2 3 3 3 3" xfId="12722"/>
    <cellStyle name="40% - Accent1 2 2 2 3 3 3 3 2" xfId="12723"/>
    <cellStyle name="40% - Accent1 2 2 2 3 3 3 4" xfId="12724"/>
    <cellStyle name="40% - Accent1 2 2 2 3 3 4" xfId="12725"/>
    <cellStyle name="40% - Accent1 2 2 2 3 3 4 2" xfId="12726"/>
    <cellStyle name="40% - Accent1 2 2 2 3 3 4 2 2" xfId="12727"/>
    <cellStyle name="40% - Accent1 2 2 2 3 3 4 3" xfId="12728"/>
    <cellStyle name="40% - Accent1 2 2 2 3 3 5" xfId="12729"/>
    <cellStyle name="40% - Accent1 2 2 2 3 3 5 2" xfId="12730"/>
    <cellStyle name="40% - Accent1 2 2 2 3 3 6" xfId="12731"/>
    <cellStyle name="40% - Accent1 2 2 2 3 4" xfId="12732"/>
    <cellStyle name="40% - Accent1 2 2 2 3 4 2" xfId="12733"/>
    <cellStyle name="40% - Accent1 2 2 2 3 4 2 2" xfId="12734"/>
    <cellStyle name="40% - Accent1 2 2 2 3 4 2 2 2" xfId="12735"/>
    <cellStyle name="40% - Accent1 2 2 2 3 4 2 2 2 2" xfId="12736"/>
    <cellStyle name="40% - Accent1 2 2 2 3 4 2 2 3" xfId="12737"/>
    <cellStyle name="40% - Accent1 2 2 2 3 4 2 3" xfId="12738"/>
    <cellStyle name="40% - Accent1 2 2 2 3 4 2 3 2" xfId="12739"/>
    <cellStyle name="40% - Accent1 2 2 2 3 4 2 4" xfId="12740"/>
    <cellStyle name="40% - Accent1 2 2 2 3 4 3" xfId="12741"/>
    <cellStyle name="40% - Accent1 2 2 2 3 4 3 2" xfId="12742"/>
    <cellStyle name="40% - Accent1 2 2 2 3 4 3 2 2" xfId="12743"/>
    <cellStyle name="40% - Accent1 2 2 2 3 4 3 3" xfId="12744"/>
    <cellStyle name="40% - Accent1 2 2 2 3 4 4" xfId="12745"/>
    <cellStyle name="40% - Accent1 2 2 2 3 4 4 2" xfId="12746"/>
    <cellStyle name="40% - Accent1 2 2 2 3 4 5" xfId="12747"/>
    <cellStyle name="40% - Accent1 2 2 2 3 5" xfId="12748"/>
    <cellStyle name="40% - Accent1 2 2 2 3 5 2" xfId="12749"/>
    <cellStyle name="40% - Accent1 2 2 2 3 5 2 2" xfId="12750"/>
    <cellStyle name="40% - Accent1 2 2 2 3 5 2 2 2" xfId="12751"/>
    <cellStyle name="40% - Accent1 2 2 2 3 5 2 3" xfId="12752"/>
    <cellStyle name="40% - Accent1 2 2 2 3 5 3" xfId="12753"/>
    <cellStyle name="40% - Accent1 2 2 2 3 5 3 2" xfId="12754"/>
    <cellStyle name="40% - Accent1 2 2 2 3 5 4" xfId="12755"/>
    <cellStyle name="40% - Accent1 2 2 2 3 6" xfId="12756"/>
    <cellStyle name="40% - Accent1 2 2 2 3 6 2" xfId="12757"/>
    <cellStyle name="40% - Accent1 2 2 2 3 6 2 2" xfId="12758"/>
    <cellStyle name="40% - Accent1 2 2 2 3 6 3" xfId="12759"/>
    <cellStyle name="40% - Accent1 2 2 2 3 7" xfId="12760"/>
    <cellStyle name="40% - Accent1 2 2 2 3 7 2" xfId="12761"/>
    <cellStyle name="40% - Accent1 2 2 2 3 8" xfId="12762"/>
    <cellStyle name="40% - Accent1 2 2 2 4" xfId="12763"/>
    <cellStyle name="40% - Accent1 2 2 2 4 2" xfId="12764"/>
    <cellStyle name="40% - Accent1 2 2 2 4 2 2" xfId="12765"/>
    <cellStyle name="40% - Accent1 2 2 2 4 2 2 2" xfId="12766"/>
    <cellStyle name="40% - Accent1 2 2 2 4 2 2 2 2" xfId="12767"/>
    <cellStyle name="40% - Accent1 2 2 2 4 2 2 2 2 2" xfId="12768"/>
    <cellStyle name="40% - Accent1 2 2 2 4 2 2 2 2 2 2" xfId="12769"/>
    <cellStyle name="40% - Accent1 2 2 2 4 2 2 2 2 3" xfId="12770"/>
    <cellStyle name="40% - Accent1 2 2 2 4 2 2 2 3" xfId="12771"/>
    <cellStyle name="40% - Accent1 2 2 2 4 2 2 2 3 2" xfId="12772"/>
    <cellStyle name="40% - Accent1 2 2 2 4 2 2 2 4" xfId="12773"/>
    <cellStyle name="40% - Accent1 2 2 2 4 2 2 3" xfId="12774"/>
    <cellStyle name="40% - Accent1 2 2 2 4 2 2 3 2" xfId="12775"/>
    <cellStyle name="40% - Accent1 2 2 2 4 2 2 3 2 2" xfId="12776"/>
    <cellStyle name="40% - Accent1 2 2 2 4 2 2 3 3" xfId="12777"/>
    <cellStyle name="40% - Accent1 2 2 2 4 2 2 4" xfId="12778"/>
    <cellStyle name="40% - Accent1 2 2 2 4 2 2 4 2" xfId="12779"/>
    <cellStyle name="40% - Accent1 2 2 2 4 2 2 5" xfId="12780"/>
    <cellStyle name="40% - Accent1 2 2 2 4 2 3" xfId="12781"/>
    <cellStyle name="40% - Accent1 2 2 2 4 2 3 2" xfId="12782"/>
    <cellStyle name="40% - Accent1 2 2 2 4 2 3 2 2" xfId="12783"/>
    <cellStyle name="40% - Accent1 2 2 2 4 2 3 2 2 2" xfId="12784"/>
    <cellStyle name="40% - Accent1 2 2 2 4 2 3 2 3" xfId="12785"/>
    <cellStyle name="40% - Accent1 2 2 2 4 2 3 3" xfId="12786"/>
    <cellStyle name="40% - Accent1 2 2 2 4 2 3 3 2" xfId="12787"/>
    <cellStyle name="40% - Accent1 2 2 2 4 2 3 4" xfId="12788"/>
    <cellStyle name="40% - Accent1 2 2 2 4 2 4" xfId="12789"/>
    <cellStyle name="40% - Accent1 2 2 2 4 2 4 2" xfId="12790"/>
    <cellStyle name="40% - Accent1 2 2 2 4 2 4 2 2" xfId="12791"/>
    <cellStyle name="40% - Accent1 2 2 2 4 2 4 3" xfId="12792"/>
    <cellStyle name="40% - Accent1 2 2 2 4 2 5" xfId="12793"/>
    <cellStyle name="40% - Accent1 2 2 2 4 2 5 2" xfId="12794"/>
    <cellStyle name="40% - Accent1 2 2 2 4 2 6" xfId="12795"/>
    <cellStyle name="40% - Accent1 2 2 2 4 3" xfId="12796"/>
    <cellStyle name="40% - Accent1 2 2 2 4 3 2" xfId="12797"/>
    <cellStyle name="40% - Accent1 2 2 2 4 3 2 2" xfId="12798"/>
    <cellStyle name="40% - Accent1 2 2 2 4 3 2 2 2" xfId="12799"/>
    <cellStyle name="40% - Accent1 2 2 2 4 3 2 2 2 2" xfId="12800"/>
    <cellStyle name="40% - Accent1 2 2 2 4 3 2 2 3" xfId="12801"/>
    <cellStyle name="40% - Accent1 2 2 2 4 3 2 3" xfId="12802"/>
    <cellStyle name="40% - Accent1 2 2 2 4 3 2 3 2" xfId="12803"/>
    <cellStyle name="40% - Accent1 2 2 2 4 3 2 4" xfId="12804"/>
    <cellStyle name="40% - Accent1 2 2 2 4 3 3" xfId="12805"/>
    <cellStyle name="40% - Accent1 2 2 2 4 3 3 2" xfId="12806"/>
    <cellStyle name="40% - Accent1 2 2 2 4 3 3 2 2" xfId="12807"/>
    <cellStyle name="40% - Accent1 2 2 2 4 3 3 3" xfId="12808"/>
    <cellStyle name="40% - Accent1 2 2 2 4 3 4" xfId="12809"/>
    <cellStyle name="40% - Accent1 2 2 2 4 3 4 2" xfId="12810"/>
    <cellStyle name="40% - Accent1 2 2 2 4 3 5" xfId="12811"/>
    <cellStyle name="40% - Accent1 2 2 2 4 4" xfId="12812"/>
    <cellStyle name="40% - Accent1 2 2 2 4 4 2" xfId="12813"/>
    <cellStyle name="40% - Accent1 2 2 2 4 4 2 2" xfId="12814"/>
    <cellStyle name="40% - Accent1 2 2 2 4 4 2 2 2" xfId="12815"/>
    <cellStyle name="40% - Accent1 2 2 2 4 4 2 3" xfId="12816"/>
    <cellStyle name="40% - Accent1 2 2 2 4 4 3" xfId="12817"/>
    <cellStyle name="40% - Accent1 2 2 2 4 4 3 2" xfId="12818"/>
    <cellStyle name="40% - Accent1 2 2 2 4 4 4" xfId="12819"/>
    <cellStyle name="40% - Accent1 2 2 2 4 5" xfId="12820"/>
    <cellStyle name="40% - Accent1 2 2 2 4 5 2" xfId="12821"/>
    <cellStyle name="40% - Accent1 2 2 2 4 5 2 2" xfId="12822"/>
    <cellStyle name="40% - Accent1 2 2 2 4 5 3" xfId="12823"/>
    <cellStyle name="40% - Accent1 2 2 2 4 6" xfId="12824"/>
    <cellStyle name="40% - Accent1 2 2 2 4 6 2" xfId="12825"/>
    <cellStyle name="40% - Accent1 2 2 2 4 7" xfId="12826"/>
    <cellStyle name="40% - Accent1 2 2 2 5" xfId="12827"/>
    <cellStyle name="40% - Accent1 2 2 2 5 2" xfId="12828"/>
    <cellStyle name="40% - Accent1 2 2 2 5 2 2" xfId="12829"/>
    <cellStyle name="40% - Accent1 2 2 2 5 2 2 2" xfId="12830"/>
    <cellStyle name="40% - Accent1 2 2 2 5 2 2 2 2" xfId="12831"/>
    <cellStyle name="40% - Accent1 2 2 2 5 2 2 2 2 2" xfId="12832"/>
    <cellStyle name="40% - Accent1 2 2 2 5 2 2 2 3" xfId="12833"/>
    <cellStyle name="40% - Accent1 2 2 2 5 2 2 3" xfId="12834"/>
    <cellStyle name="40% - Accent1 2 2 2 5 2 2 3 2" xfId="12835"/>
    <cellStyle name="40% - Accent1 2 2 2 5 2 2 4" xfId="12836"/>
    <cellStyle name="40% - Accent1 2 2 2 5 2 3" xfId="12837"/>
    <cellStyle name="40% - Accent1 2 2 2 5 2 3 2" xfId="12838"/>
    <cellStyle name="40% - Accent1 2 2 2 5 2 3 2 2" xfId="12839"/>
    <cellStyle name="40% - Accent1 2 2 2 5 2 3 3" xfId="12840"/>
    <cellStyle name="40% - Accent1 2 2 2 5 2 4" xfId="12841"/>
    <cellStyle name="40% - Accent1 2 2 2 5 2 4 2" xfId="12842"/>
    <cellStyle name="40% - Accent1 2 2 2 5 2 5" xfId="12843"/>
    <cellStyle name="40% - Accent1 2 2 2 5 3" xfId="12844"/>
    <cellStyle name="40% - Accent1 2 2 2 5 3 2" xfId="12845"/>
    <cellStyle name="40% - Accent1 2 2 2 5 3 2 2" xfId="12846"/>
    <cellStyle name="40% - Accent1 2 2 2 5 3 2 2 2" xfId="12847"/>
    <cellStyle name="40% - Accent1 2 2 2 5 3 2 3" xfId="12848"/>
    <cellStyle name="40% - Accent1 2 2 2 5 3 3" xfId="12849"/>
    <cellStyle name="40% - Accent1 2 2 2 5 3 3 2" xfId="12850"/>
    <cellStyle name="40% - Accent1 2 2 2 5 3 4" xfId="12851"/>
    <cellStyle name="40% - Accent1 2 2 2 5 4" xfId="12852"/>
    <cellStyle name="40% - Accent1 2 2 2 5 4 2" xfId="12853"/>
    <cellStyle name="40% - Accent1 2 2 2 5 4 2 2" xfId="12854"/>
    <cellStyle name="40% - Accent1 2 2 2 5 4 3" xfId="12855"/>
    <cellStyle name="40% - Accent1 2 2 2 5 5" xfId="12856"/>
    <cellStyle name="40% - Accent1 2 2 2 5 5 2" xfId="12857"/>
    <cellStyle name="40% - Accent1 2 2 2 5 6" xfId="12858"/>
    <cellStyle name="40% - Accent1 2 2 2 6" xfId="12859"/>
    <cellStyle name="40% - Accent1 2 2 2 6 2" xfId="12860"/>
    <cellStyle name="40% - Accent1 2 2 2 6 2 2" xfId="12861"/>
    <cellStyle name="40% - Accent1 2 2 2 6 2 2 2" xfId="12862"/>
    <cellStyle name="40% - Accent1 2 2 2 6 2 2 2 2" xfId="12863"/>
    <cellStyle name="40% - Accent1 2 2 2 6 2 2 3" xfId="12864"/>
    <cellStyle name="40% - Accent1 2 2 2 6 2 3" xfId="12865"/>
    <cellStyle name="40% - Accent1 2 2 2 6 2 3 2" xfId="12866"/>
    <cellStyle name="40% - Accent1 2 2 2 6 2 4" xfId="12867"/>
    <cellStyle name="40% - Accent1 2 2 2 6 3" xfId="12868"/>
    <cellStyle name="40% - Accent1 2 2 2 6 3 2" xfId="12869"/>
    <cellStyle name="40% - Accent1 2 2 2 6 3 2 2" xfId="12870"/>
    <cellStyle name="40% - Accent1 2 2 2 6 3 3" xfId="12871"/>
    <cellStyle name="40% - Accent1 2 2 2 6 4" xfId="12872"/>
    <cellStyle name="40% - Accent1 2 2 2 6 4 2" xfId="12873"/>
    <cellStyle name="40% - Accent1 2 2 2 6 5" xfId="12874"/>
    <cellStyle name="40% - Accent1 2 2 2 7" xfId="12875"/>
    <cellStyle name="40% - Accent1 2 2 2 7 2" xfId="12876"/>
    <cellStyle name="40% - Accent1 2 2 2 7 2 2" xfId="12877"/>
    <cellStyle name="40% - Accent1 2 2 2 7 2 2 2" xfId="12878"/>
    <cellStyle name="40% - Accent1 2 2 2 7 2 3" xfId="12879"/>
    <cellStyle name="40% - Accent1 2 2 2 7 3" xfId="12880"/>
    <cellStyle name="40% - Accent1 2 2 2 7 3 2" xfId="12881"/>
    <cellStyle name="40% - Accent1 2 2 2 7 4" xfId="12882"/>
    <cellStyle name="40% - Accent1 2 2 2 8" xfId="12883"/>
    <cellStyle name="40% - Accent1 2 2 2 8 2" xfId="12884"/>
    <cellStyle name="40% - Accent1 2 2 2 8 2 2" xfId="12885"/>
    <cellStyle name="40% - Accent1 2 2 2 8 3" xfId="12886"/>
    <cellStyle name="40% - Accent1 2 2 2 9" xfId="12887"/>
    <cellStyle name="40% - Accent1 2 2 2 9 2" xfId="12888"/>
    <cellStyle name="40% - Accent1 2 2 3" xfId="12889"/>
    <cellStyle name="40% - Accent1 2 2 3 2" xfId="12890"/>
    <cellStyle name="40% - Accent1 2 2 3 2 2" xfId="12891"/>
    <cellStyle name="40% - Accent1 2 2 3 2 2 2" xfId="12892"/>
    <cellStyle name="40% - Accent1 2 2 3 2 2 2 2" xfId="12893"/>
    <cellStyle name="40% - Accent1 2 2 3 2 2 2 2 2" xfId="12894"/>
    <cellStyle name="40% - Accent1 2 2 3 2 2 2 2 2 2" xfId="12895"/>
    <cellStyle name="40% - Accent1 2 2 3 2 2 2 2 2 2 2" xfId="12896"/>
    <cellStyle name="40% - Accent1 2 2 3 2 2 2 2 2 2 2 2" xfId="12897"/>
    <cellStyle name="40% - Accent1 2 2 3 2 2 2 2 2 2 3" xfId="12898"/>
    <cellStyle name="40% - Accent1 2 2 3 2 2 2 2 2 3" xfId="12899"/>
    <cellStyle name="40% - Accent1 2 2 3 2 2 2 2 2 3 2" xfId="12900"/>
    <cellStyle name="40% - Accent1 2 2 3 2 2 2 2 2 4" xfId="12901"/>
    <cellStyle name="40% - Accent1 2 2 3 2 2 2 2 3" xfId="12902"/>
    <cellStyle name="40% - Accent1 2 2 3 2 2 2 2 3 2" xfId="12903"/>
    <cellStyle name="40% - Accent1 2 2 3 2 2 2 2 3 2 2" xfId="12904"/>
    <cellStyle name="40% - Accent1 2 2 3 2 2 2 2 3 3" xfId="12905"/>
    <cellStyle name="40% - Accent1 2 2 3 2 2 2 2 4" xfId="12906"/>
    <cellStyle name="40% - Accent1 2 2 3 2 2 2 2 4 2" xfId="12907"/>
    <cellStyle name="40% - Accent1 2 2 3 2 2 2 2 5" xfId="12908"/>
    <cellStyle name="40% - Accent1 2 2 3 2 2 2 3" xfId="12909"/>
    <cellStyle name="40% - Accent1 2 2 3 2 2 2 3 2" xfId="12910"/>
    <cellStyle name="40% - Accent1 2 2 3 2 2 2 3 2 2" xfId="12911"/>
    <cellStyle name="40% - Accent1 2 2 3 2 2 2 3 2 2 2" xfId="12912"/>
    <cellStyle name="40% - Accent1 2 2 3 2 2 2 3 2 3" xfId="12913"/>
    <cellStyle name="40% - Accent1 2 2 3 2 2 2 3 3" xfId="12914"/>
    <cellStyle name="40% - Accent1 2 2 3 2 2 2 3 3 2" xfId="12915"/>
    <cellStyle name="40% - Accent1 2 2 3 2 2 2 3 4" xfId="12916"/>
    <cellStyle name="40% - Accent1 2 2 3 2 2 2 4" xfId="12917"/>
    <cellStyle name="40% - Accent1 2 2 3 2 2 2 4 2" xfId="12918"/>
    <cellStyle name="40% - Accent1 2 2 3 2 2 2 4 2 2" xfId="12919"/>
    <cellStyle name="40% - Accent1 2 2 3 2 2 2 4 3" xfId="12920"/>
    <cellStyle name="40% - Accent1 2 2 3 2 2 2 5" xfId="12921"/>
    <cellStyle name="40% - Accent1 2 2 3 2 2 2 5 2" xfId="12922"/>
    <cellStyle name="40% - Accent1 2 2 3 2 2 2 6" xfId="12923"/>
    <cellStyle name="40% - Accent1 2 2 3 2 2 3" xfId="12924"/>
    <cellStyle name="40% - Accent1 2 2 3 2 2 3 2" xfId="12925"/>
    <cellStyle name="40% - Accent1 2 2 3 2 2 3 2 2" xfId="12926"/>
    <cellStyle name="40% - Accent1 2 2 3 2 2 3 2 2 2" xfId="12927"/>
    <cellStyle name="40% - Accent1 2 2 3 2 2 3 2 2 2 2" xfId="12928"/>
    <cellStyle name="40% - Accent1 2 2 3 2 2 3 2 2 3" xfId="12929"/>
    <cellStyle name="40% - Accent1 2 2 3 2 2 3 2 3" xfId="12930"/>
    <cellStyle name="40% - Accent1 2 2 3 2 2 3 2 3 2" xfId="12931"/>
    <cellStyle name="40% - Accent1 2 2 3 2 2 3 2 4" xfId="12932"/>
    <cellStyle name="40% - Accent1 2 2 3 2 2 3 3" xfId="12933"/>
    <cellStyle name="40% - Accent1 2 2 3 2 2 3 3 2" xfId="12934"/>
    <cellStyle name="40% - Accent1 2 2 3 2 2 3 3 2 2" xfId="12935"/>
    <cellStyle name="40% - Accent1 2 2 3 2 2 3 3 3" xfId="12936"/>
    <cellStyle name="40% - Accent1 2 2 3 2 2 3 4" xfId="12937"/>
    <cellStyle name="40% - Accent1 2 2 3 2 2 3 4 2" xfId="12938"/>
    <cellStyle name="40% - Accent1 2 2 3 2 2 3 5" xfId="12939"/>
    <cellStyle name="40% - Accent1 2 2 3 2 2 4" xfId="12940"/>
    <cellStyle name="40% - Accent1 2 2 3 2 2 4 2" xfId="12941"/>
    <cellStyle name="40% - Accent1 2 2 3 2 2 4 2 2" xfId="12942"/>
    <cellStyle name="40% - Accent1 2 2 3 2 2 4 2 2 2" xfId="12943"/>
    <cellStyle name="40% - Accent1 2 2 3 2 2 4 2 3" xfId="12944"/>
    <cellStyle name="40% - Accent1 2 2 3 2 2 4 3" xfId="12945"/>
    <cellStyle name="40% - Accent1 2 2 3 2 2 4 3 2" xfId="12946"/>
    <cellStyle name="40% - Accent1 2 2 3 2 2 4 4" xfId="12947"/>
    <cellStyle name="40% - Accent1 2 2 3 2 2 5" xfId="12948"/>
    <cellStyle name="40% - Accent1 2 2 3 2 2 5 2" xfId="12949"/>
    <cellStyle name="40% - Accent1 2 2 3 2 2 5 2 2" xfId="12950"/>
    <cellStyle name="40% - Accent1 2 2 3 2 2 5 3" xfId="12951"/>
    <cellStyle name="40% - Accent1 2 2 3 2 2 6" xfId="12952"/>
    <cellStyle name="40% - Accent1 2 2 3 2 2 6 2" xfId="12953"/>
    <cellStyle name="40% - Accent1 2 2 3 2 2 7" xfId="12954"/>
    <cellStyle name="40% - Accent1 2 2 3 2 3" xfId="12955"/>
    <cellStyle name="40% - Accent1 2 2 3 2 3 2" xfId="12956"/>
    <cellStyle name="40% - Accent1 2 2 3 2 3 2 2" xfId="12957"/>
    <cellStyle name="40% - Accent1 2 2 3 2 3 2 2 2" xfId="12958"/>
    <cellStyle name="40% - Accent1 2 2 3 2 3 2 2 2 2" xfId="12959"/>
    <cellStyle name="40% - Accent1 2 2 3 2 3 2 2 2 2 2" xfId="12960"/>
    <cellStyle name="40% - Accent1 2 2 3 2 3 2 2 2 3" xfId="12961"/>
    <cellStyle name="40% - Accent1 2 2 3 2 3 2 2 3" xfId="12962"/>
    <cellStyle name="40% - Accent1 2 2 3 2 3 2 2 3 2" xfId="12963"/>
    <cellStyle name="40% - Accent1 2 2 3 2 3 2 2 4" xfId="12964"/>
    <cellStyle name="40% - Accent1 2 2 3 2 3 2 3" xfId="12965"/>
    <cellStyle name="40% - Accent1 2 2 3 2 3 2 3 2" xfId="12966"/>
    <cellStyle name="40% - Accent1 2 2 3 2 3 2 3 2 2" xfId="12967"/>
    <cellStyle name="40% - Accent1 2 2 3 2 3 2 3 3" xfId="12968"/>
    <cellStyle name="40% - Accent1 2 2 3 2 3 2 4" xfId="12969"/>
    <cellStyle name="40% - Accent1 2 2 3 2 3 2 4 2" xfId="12970"/>
    <cellStyle name="40% - Accent1 2 2 3 2 3 2 5" xfId="12971"/>
    <cellStyle name="40% - Accent1 2 2 3 2 3 3" xfId="12972"/>
    <cellStyle name="40% - Accent1 2 2 3 2 3 3 2" xfId="12973"/>
    <cellStyle name="40% - Accent1 2 2 3 2 3 3 2 2" xfId="12974"/>
    <cellStyle name="40% - Accent1 2 2 3 2 3 3 2 2 2" xfId="12975"/>
    <cellStyle name="40% - Accent1 2 2 3 2 3 3 2 3" xfId="12976"/>
    <cellStyle name="40% - Accent1 2 2 3 2 3 3 3" xfId="12977"/>
    <cellStyle name="40% - Accent1 2 2 3 2 3 3 3 2" xfId="12978"/>
    <cellStyle name="40% - Accent1 2 2 3 2 3 3 4" xfId="12979"/>
    <cellStyle name="40% - Accent1 2 2 3 2 3 4" xfId="12980"/>
    <cellStyle name="40% - Accent1 2 2 3 2 3 4 2" xfId="12981"/>
    <cellStyle name="40% - Accent1 2 2 3 2 3 4 2 2" xfId="12982"/>
    <cellStyle name="40% - Accent1 2 2 3 2 3 4 3" xfId="12983"/>
    <cellStyle name="40% - Accent1 2 2 3 2 3 5" xfId="12984"/>
    <cellStyle name="40% - Accent1 2 2 3 2 3 5 2" xfId="12985"/>
    <cellStyle name="40% - Accent1 2 2 3 2 3 6" xfId="12986"/>
    <cellStyle name="40% - Accent1 2 2 3 2 4" xfId="12987"/>
    <cellStyle name="40% - Accent1 2 2 3 2 4 2" xfId="12988"/>
    <cellStyle name="40% - Accent1 2 2 3 2 4 2 2" xfId="12989"/>
    <cellStyle name="40% - Accent1 2 2 3 2 4 2 2 2" xfId="12990"/>
    <cellStyle name="40% - Accent1 2 2 3 2 4 2 2 2 2" xfId="12991"/>
    <cellStyle name="40% - Accent1 2 2 3 2 4 2 2 3" xfId="12992"/>
    <cellStyle name="40% - Accent1 2 2 3 2 4 2 3" xfId="12993"/>
    <cellStyle name="40% - Accent1 2 2 3 2 4 2 3 2" xfId="12994"/>
    <cellStyle name="40% - Accent1 2 2 3 2 4 2 4" xfId="12995"/>
    <cellStyle name="40% - Accent1 2 2 3 2 4 3" xfId="12996"/>
    <cellStyle name="40% - Accent1 2 2 3 2 4 3 2" xfId="12997"/>
    <cellStyle name="40% - Accent1 2 2 3 2 4 3 2 2" xfId="12998"/>
    <cellStyle name="40% - Accent1 2 2 3 2 4 3 3" xfId="12999"/>
    <cellStyle name="40% - Accent1 2 2 3 2 4 4" xfId="13000"/>
    <cellStyle name="40% - Accent1 2 2 3 2 4 4 2" xfId="13001"/>
    <cellStyle name="40% - Accent1 2 2 3 2 4 5" xfId="13002"/>
    <cellStyle name="40% - Accent1 2 2 3 2 5" xfId="13003"/>
    <cellStyle name="40% - Accent1 2 2 3 2 5 2" xfId="13004"/>
    <cellStyle name="40% - Accent1 2 2 3 2 5 2 2" xfId="13005"/>
    <cellStyle name="40% - Accent1 2 2 3 2 5 2 2 2" xfId="13006"/>
    <cellStyle name="40% - Accent1 2 2 3 2 5 2 3" xfId="13007"/>
    <cellStyle name="40% - Accent1 2 2 3 2 5 3" xfId="13008"/>
    <cellStyle name="40% - Accent1 2 2 3 2 5 3 2" xfId="13009"/>
    <cellStyle name="40% - Accent1 2 2 3 2 5 4" xfId="13010"/>
    <cellStyle name="40% - Accent1 2 2 3 2 6" xfId="13011"/>
    <cellStyle name="40% - Accent1 2 2 3 2 6 2" xfId="13012"/>
    <cellStyle name="40% - Accent1 2 2 3 2 6 2 2" xfId="13013"/>
    <cellStyle name="40% - Accent1 2 2 3 2 6 3" xfId="13014"/>
    <cellStyle name="40% - Accent1 2 2 3 2 7" xfId="13015"/>
    <cellStyle name="40% - Accent1 2 2 3 2 7 2" xfId="13016"/>
    <cellStyle name="40% - Accent1 2 2 3 2 8" xfId="13017"/>
    <cellStyle name="40% - Accent1 2 2 3 3" xfId="13018"/>
    <cellStyle name="40% - Accent1 2 2 3 3 2" xfId="13019"/>
    <cellStyle name="40% - Accent1 2 2 3 3 2 2" xfId="13020"/>
    <cellStyle name="40% - Accent1 2 2 3 3 2 2 2" xfId="13021"/>
    <cellStyle name="40% - Accent1 2 2 3 3 2 2 2 2" xfId="13022"/>
    <cellStyle name="40% - Accent1 2 2 3 3 2 2 2 2 2" xfId="13023"/>
    <cellStyle name="40% - Accent1 2 2 3 3 2 2 2 2 2 2" xfId="13024"/>
    <cellStyle name="40% - Accent1 2 2 3 3 2 2 2 2 3" xfId="13025"/>
    <cellStyle name="40% - Accent1 2 2 3 3 2 2 2 3" xfId="13026"/>
    <cellStyle name="40% - Accent1 2 2 3 3 2 2 2 3 2" xfId="13027"/>
    <cellStyle name="40% - Accent1 2 2 3 3 2 2 2 4" xfId="13028"/>
    <cellStyle name="40% - Accent1 2 2 3 3 2 2 3" xfId="13029"/>
    <cellStyle name="40% - Accent1 2 2 3 3 2 2 3 2" xfId="13030"/>
    <cellStyle name="40% - Accent1 2 2 3 3 2 2 3 2 2" xfId="13031"/>
    <cellStyle name="40% - Accent1 2 2 3 3 2 2 3 3" xfId="13032"/>
    <cellStyle name="40% - Accent1 2 2 3 3 2 2 4" xfId="13033"/>
    <cellStyle name="40% - Accent1 2 2 3 3 2 2 4 2" xfId="13034"/>
    <cellStyle name="40% - Accent1 2 2 3 3 2 2 5" xfId="13035"/>
    <cellStyle name="40% - Accent1 2 2 3 3 2 3" xfId="13036"/>
    <cellStyle name="40% - Accent1 2 2 3 3 2 3 2" xfId="13037"/>
    <cellStyle name="40% - Accent1 2 2 3 3 2 3 2 2" xfId="13038"/>
    <cellStyle name="40% - Accent1 2 2 3 3 2 3 2 2 2" xfId="13039"/>
    <cellStyle name="40% - Accent1 2 2 3 3 2 3 2 3" xfId="13040"/>
    <cellStyle name="40% - Accent1 2 2 3 3 2 3 3" xfId="13041"/>
    <cellStyle name="40% - Accent1 2 2 3 3 2 3 3 2" xfId="13042"/>
    <cellStyle name="40% - Accent1 2 2 3 3 2 3 4" xfId="13043"/>
    <cellStyle name="40% - Accent1 2 2 3 3 2 4" xfId="13044"/>
    <cellStyle name="40% - Accent1 2 2 3 3 2 4 2" xfId="13045"/>
    <cellStyle name="40% - Accent1 2 2 3 3 2 4 2 2" xfId="13046"/>
    <cellStyle name="40% - Accent1 2 2 3 3 2 4 3" xfId="13047"/>
    <cellStyle name="40% - Accent1 2 2 3 3 2 5" xfId="13048"/>
    <cellStyle name="40% - Accent1 2 2 3 3 2 5 2" xfId="13049"/>
    <cellStyle name="40% - Accent1 2 2 3 3 2 6" xfId="13050"/>
    <cellStyle name="40% - Accent1 2 2 3 3 3" xfId="13051"/>
    <cellStyle name="40% - Accent1 2 2 3 3 3 2" xfId="13052"/>
    <cellStyle name="40% - Accent1 2 2 3 3 3 2 2" xfId="13053"/>
    <cellStyle name="40% - Accent1 2 2 3 3 3 2 2 2" xfId="13054"/>
    <cellStyle name="40% - Accent1 2 2 3 3 3 2 2 2 2" xfId="13055"/>
    <cellStyle name="40% - Accent1 2 2 3 3 3 2 2 3" xfId="13056"/>
    <cellStyle name="40% - Accent1 2 2 3 3 3 2 3" xfId="13057"/>
    <cellStyle name="40% - Accent1 2 2 3 3 3 2 3 2" xfId="13058"/>
    <cellStyle name="40% - Accent1 2 2 3 3 3 2 4" xfId="13059"/>
    <cellStyle name="40% - Accent1 2 2 3 3 3 3" xfId="13060"/>
    <cellStyle name="40% - Accent1 2 2 3 3 3 3 2" xfId="13061"/>
    <cellStyle name="40% - Accent1 2 2 3 3 3 3 2 2" xfId="13062"/>
    <cellStyle name="40% - Accent1 2 2 3 3 3 3 3" xfId="13063"/>
    <cellStyle name="40% - Accent1 2 2 3 3 3 4" xfId="13064"/>
    <cellStyle name="40% - Accent1 2 2 3 3 3 4 2" xfId="13065"/>
    <cellStyle name="40% - Accent1 2 2 3 3 3 5" xfId="13066"/>
    <cellStyle name="40% - Accent1 2 2 3 3 4" xfId="13067"/>
    <cellStyle name="40% - Accent1 2 2 3 3 4 2" xfId="13068"/>
    <cellStyle name="40% - Accent1 2 2 3 3 4 2 2" xfId="13069"/>
    <cellStyle name="40% - Accent1 2 2 3 3 4 2 2 2" xfId="13070"/>
    <cellStyle name="40% - Accent1 2 2 3 3 4 2 3" xfId="13071"/>
    <cellStyle name="40% - Accent1 2 2 3 3 4 3" xfId="13072"/>
    <cellStyle name="40% - Accent1 2 2 3 3 4 3 2" xfId="13073"/>
    <cellStyle name="40% - Accent1 2 2 3 3 4 4" xfId="13074"/>
    <cellStyle name="40% - Accent1 2 2 3 3 5" xfId="13075"/>
    <cellStyle name="40% - Accent1 2 2 3 3 5 2" xfId="13076"/>
    <cellStyle name="40% - Accent1 2 2 3 3 5 2 2" xfId="13077"/>
    <cellStyle name="40% - Accent1 2 2 3 3 5 3" xfId="13078"/>
    <cellStyle name="40% - Accent1 2 2 3 3 6" xfId="13079"/>
    <cellStyle name="40% - Accent1 2 2 3 3 6 2" xfId="13080"/>
    <cellStyle name="40% - Accent1 2 2 3 3 7" xfId="13081"/>
    <cellStyle name="40% - Accent1 2 2 3 4" xfId="13082"/>
    <cellStyle name="40% - Accent1 2 2 3 4 2" xfId="13083"/>
    <cellStyle name="40% - Accent1 2 2 3 4 2 2" xfId="13084"/>
    <cellStyle name="40% - Accent1 2 2 3 4 2 2 2" xfId="13085"/>
    <cellStyle name="40% - Accent1 2 2 3 4 2 2 2 2" xfId="13086"/>
    <cellStyle name="40% - Accent1 2 2 3 4 2 2 2 2 2" xfId="13087"/>
    <cellStyle name="40% - Accent1 2 2 3 4 2 2 2 3" xfId="13088"/>
    <cellStyle name="40% - Accent1 2 2 3 4 2 2 3" xfId="13089"/>
    <cellStyle name="40% - Accent1 2 2 3 4 2 2 3 2" xfId="13090"/>
    <cellStyle name="40% - Accent1 2 2 3 4 2 2 4" xfId="13091"/>
    <cellStyle name="40% - Accent1 2 2 3 4 2 3" xfId="13092"/>
    <cellStyle name="40% - Accent1 2 2 3 4 2 3 2" xfId="13093"/>
    <cellStyle name="40% - Accent1 2 2 3 4 2 3 2 2" xfId="13094"/>
    <cellStyle name="40% - Accent1 2 2 3 4 2 3 3" xfId="13095"/>
    <cellStyle name="40% - Accent1 2 2 3 4 2 4" xfId="13096"/>
    <cellStyle name="40% - Accent1 2 2 3 4 2 4 2" xfId="13097"/>
    <cellStyle name="40% - Accent1 2 2 3 4 2 5" xfId="13098"/>
    <cellStyle name="40% - Accent1 2 2 3 4 3" xfId="13099"/>
    <cellStyle name="40% - Accent1 2 2 3 4 3 2" xfId="13100"/>
    <cellStyle name="40% - Accent1 2 2 3 4 3 2 2" xfId="13101"/>
    <cellStyle name="40% - Accent1 2 2 3 4 3 2 2 2" xfId="13102"/>
    <cellStyle name="40% - Accent1 2 2 3 4 3 2 3" xfId="13103"/>
    <cellStyle name="40% - Accent1 2 2 3 4 3 3" xfId="13104"/>
    <cellStyle name="40% - Accent1 2 2 3 4 3 3 2" xfId="13105"/>
    <cellStyle name="40% - Accent1 2 2 3 4 3 4" xfId="13106"/>
    <cellStyle name="40% - Accent1 2 2 3 4 4" xfId="13107"/>
    <cellStyle name="40% - Accent1 2 2 3 4 4 2" xfId="13108"/>
    <cellStyle name="40% - Accent1 2 2 3 4 4 2 2" xfId="13109"/>
    <cellStyle name="40% - Accent1 2 2 3 4 4 3" xfId="13110"/>
    <cellStyle name="40% - Accent1 2 2 3 4 5" xfId="13111"/>
    <cellStyle name="40% - Accent1 2 2 3 4 5 2" xfId="13112"/>
    <cellStyle name="40% - Accent1 2 2 3 4 6" xfId="13113"/>
    <cellStyle name="40% - Accent1 2 2 3 5" xfId="13114"/>
    <cellStyle name="40% - Accent1 2 2 3 5 2" xfId="13115"/>
    <cellStyle name="40% - Accent1 2 2 3 5 2 2" xfId="13116"/>
    <cellStyle name="40% - Accent1 2 2 3 5 2 2 2" xfId="13117"/>
    <cellStyle name="40% - Accent1 2 2 3 5 2 2 2 2" xfId="13118"/>
    <cellStyle name="40% - Accent1 2 2 3 5 2 2 3" xfId="13119"/>
    <cellStyle name="40% - Accent1 2 2 3 5 2 3" xfId="13120"/>
    <cellStyle name="40% - Accent1 2 2 3 5 2 3 2" xfId="13121"/>
    <cellStyle name="40% - Accent1 2 2 3 5 2 4" xfId="13122"/>
    <cellStyle name="40% - Accent1 2 2 3 5 3" xfId="13123"/>
    <cellStyle name="40% - Accent1 2 2 3 5 3 2" xfId="13124"/>
    <cellStyle name="40% - Accent1 2 2 3 5 3 2 2" xfId="13125"/>
    <cellStyle name="40% - Accent1 2 2 3 5 3 3" xfId="13126"/>
    <cellStyle name="40% - Accent1 2 2 3 5 4" xfId="13127"/>
    <cellStyle name="40% - Accent1 2 2 3 5 4 2" xfId="13128"/>
    <cellStyle name="40% - Accent1 2 2 3 5 5" xfId="13129"/>
    <cellStyle name="40% - Accent1 2 2 3 6" xfId="13130"/>
    <cellStyle name="40% - Accent1 2 2 3 6 2" xfId="13131"/>
    <cellStyle name="40% - Accent1 2 2 3 6 2 2" xfId="13132"/>
    <cellStyle name="40% - Accent1 2 2 3 6 2 2 2" xfId="13133"/>
    <cellStyle name="40% - Accent1 2 2 3 6 2 3" xfId="13134"/>
    <cellStyle name="40% - Accent1 2 2 3 6 3" xfId="13135"/>
    <cellStyle name="40% - Accent1 2 2 3 6 3 2" xfId="13136"/>
    <cellStyle name="40% - Accent1 2 2 3 6 4" xfId="13137"/>
    <cellStyle name="40% - Accent1 2 2 3 7" xfId="13138"/>
    <cellStyle name="40% - Accent1 2 2 3 7 2" xfId="13139"/>
    <cellStyle name="40% - Accent1 2 2 3 7 2 2" xfId="13140"/>
    <cellStyle name="40% - Accent1 2 2 3 7 3" xfId="13141"/>
    <cellStyle name="40% - Accent1 2 2 3 8" xfId="13142"/>
    <cellStyle name="40% - Accent1 2 2 3 8 2" xfId="13143"/>
    <cellStyle name="40% - Accent1 2 2 3 9" xfId="13144"/>
    <cellStyle name="40% - Accent1 2 2 4" xfId="13145"/>
    <cellStyle name="40% - Accent1 2 2 4 2" xfId="13146"/>
    <cellStyle name="40% - Accent1 2 2 4 2 2" xfId="13147"/>
    <cellStyle name="40% - Accent1 2 2 4 2 2 2" xfId="13148"/>
    <cellStyle name="40% - Accent1 2 2 4 2 2 2 2" xfId="13149"/>
    <cellStyle name="40% - Accent1 2 2 4 2 2 2 2 2" xfId="13150"/>
    <cellStyle name="40% - Accent1 2 2 4 2 2 2 2 2 2" xfId="13151"/>
    <cellStyle name="40% - Accent1 2 2 4 2 2 2 2 2 2 2" xfId="13152"/>
    <cellStyle name="40% - Accent1 2 2 4 2 2 2 2 2 3" xfId="13153"/>
    <cellStyle name="40% - Accent1 2 2 4 2 2 2 2 3" xfId="13154"/>
    <cellStyle name="40% - Accent1 2 2 4 2 2 2 2 3 2" xfId="13155"/>
    <cellStyle name="40% - Accent1 2 2 4 2 2 2 2 4" xfId="13156"/>
    <cellStyle name="40% - Accent1 2 2 4 2 2 2 3" xfId="13157"/>
    <cellStyle name="40% - Accent1 2 2 4 2 2 2 3 2" xfId="13158"/>
    <cellStyle name="40% - Accent1 2 2 4 2 2 2 3 2 2" xfId="13159"/>
    <cellStyle name="40% - Accent1 2 2 4 2 2 2 3 3" xfId="13160"/>
    <cellStyle name="40% - Accent1 2 2 4 2 2 2 4" xfId="13161"/>
    <cellStyle name="40% - Accent1 2 2 4 2 2 2 4 2" xfId="13162"/>
    <cellStyle name="40% - Accent1 2 2 4 2 2 2 5" xfId="13163"/>
    <cellStyle name="40% - Accent1 2 2 4 2 2 3" xfId="13164"/>
    <cellStyle name="40% - Accent1 2 2 4 2 2 3 2" xfId="13165"/>
    <cellStyle name="40% - Accent1 2 2 4 2 2 3 2 2" xfId="13166"/>
    <cellStyle name="40% - Accent1 2 2 4 2 2 3 2 2 2" xfId="13167"/>
    <cellStyle name="40% - Accent1 2 2 4 2 2 3 2 3" xfId="13168"/>
    <cellStyle name="40% - Accent1 2 2 4 2 2 3 3" xfId="13169"/>
    <cellStyle name="40% - Accent1 2 2 4 2 2 3 3 2" xfId="13170"/>
    <cellStyle name="40% - Accent1 2 2 4 2 2 3 4" xfId="13171"/>
    <cellStyle name="40% - Accent1 2 2 4 2 2 4" xfId="13172"/>
    <cellStyle name="40% - Accent1 2 2 4 2 2 4 2" xfId="13173"/>
    <cellStyle name="40% - Accent1 2 2 4 2 2 4 2 2" xfId="13174"/>
    <cellStyle name="40% - Accent1 2 2 4 2 2 4 3" xfId="13175"/>
    <cellStyle name="40% - Accent1 2 2 4 2 2 5" xfId="13176"/>
    <cellStyle name="40% - Accent1 2 2 4 2 2 5 2" xfId="13177"/>
    <cellStyle name="40% - Accent1 2 2 4 2 2 6" xfId="13178"/>
    <cellStyle name="40% - Accent1 2 2 4 2 3" xfId="13179"/>
    <cellStyle name="40% - Accent1 2 2 4 2 3 2" xfId="13180"/>
    <cellStyle name="40% - Accent1 2 2 4 2 3 2 2" xfId="13181"/>
    <cellStyle name="40% - Accent1 2 2 4 2 3 2 2 2" xfId="13182"/>
    <cellStyle name="40% - Accent1 2 2 4 2 3 2 2 2 2" xfId="13183"/>
    <cellStyle name="40% - Accent1 2 2 4 2 3 2 2 3" xfId="13184"/>
    <cellStyle name="40% - Accent1 2 2 4 2 3 2 3" xfId="13185"/>
    <cellStyle name="40% - Accent1 2 2 4 2 3 2 3 2" xfId="13186"/>
    <cellStyle name="40% - Accent1 2 2 4 2 3 2 4" xfId="13187"/>
    <cellStyle name="40% - Accent1 2 2 4 2 3 3" xfId="13188"/>
    <cellStyle name="40% - Accent1 2 2 4 2 3 3 2" xfId="13189"/>
    <cellStyle name="40% - Accent1 2 2 4 2 3 3 2 2" xfId="13190"/>
    <cellStyle name="40% - Accent1 2 2 4 2 3 3 3" xfId="13191"/>
    <cellStyle name="40% - Accent1 2 2 4 2 3 4" xfId="13192"/>
    <cellStyle name="40% - Accent1 2 2 4 2 3 4 2" xfId="13193"/>
    <cellStyle name="40% - Accent1 2 2 4 2 3 5" xfId="13194"/>
    <cellStyle name="40% - Accent1 2 2 4 2 4" xfId="13195"/>
    <cellStyle name="40% - Accent1 2 2 4 2 4 2" xfId="13196"/>
    <cellStyle name="40% - Accent1 2 2 4 2 4 2 2" xfId="13197"/>
    <cellStyle name="40% - Accent1 2 2 4 2 4 2 2 2" xfId="13198"/>
    <cellStyle name="40% - Accent1 2 2 4 2 4 2 3" xfId="13199"/>
    <cellStyle name="40% - Accent1 2 2 4 2 4 3" xfId="13200"/>
    <cellStyle name="40% - Accent1 2 2 4 2 4 3 2" xfId="13201"/>
    <cellStyle name="40% - Accent1 2 2 4 2 4 4" xfId="13202"/>
    <cellStyle name="40% - Accent1 2 2 4 2 5" xfId="13203"/>
    <cellStyle name="40% - Accent1 2 2 4 2 5 2" xfId="13204"/>
    <cellStyle name="40% - Accent1 2 2 4 2 5 2 2" xfId="13205"/>
    <cellStyle name="40% - Accent1 2 2 4 2 5 3" xfId="13206"/>
    <cellStyle name="40% - Accent1 2 2 4 2 6" xfId="13207"/>
    <cellStyle name="40% - Accent1 2 2 4 2 6 2" xfId="13208"/>
    <cellStyle name="40% - Accent1 2 2 4 2 7" xfId="13209"/>
    <cellStyle name="40% - Accent1 2 2 4 3" xfId="13210"/>
    <cellStyle name="40% - Accent1 2 2 4 3 2" xfId="13211"/>
    <cellStyle name="40% - Accent1 2 2 4 3 2 2" xfId="13212"/>
    <cellStyle name="40% - Accent1 2 2 4 3 2 2 2" xfId="13213"/>
    <cellStyle name="40% - Accent1 2 2 4 3 2 2 2 2" xfId="13214"/>
    <cellStyle name="40% - Accent1 2 2 4 3 2 2 2 2 2" xfId="13215"/>
    <cellStyle name="40% - Accent1 2 2 4 3 2 2 2 3" xfId="13216"/>
    <cellStyle name="40% - Accent1 2 2 4 3 2 2 3" xfId="13217"/>
    <cellStyle name="40% - Accent1 2 2 4 3 2 2 3 2" xfId="13218"/>
    <cellStyle name="40% - Accent1 2 2 4 3 2 2 4" xfId="13219"/>
    <cellStyle name="40% - Accent1 2 2 4 3 2 3" xfId="13220"/>
    <cellStyle name="40% - Accent1 2 2 4 3 2 3 2" xfId="13221"/>
    <cellStyle name="40% - Accent1 2 2 4 3 2 3 2 2" xfId="13222"/>
    <cellStyle name="40% - Accent1 2 2 4 3 2 3 3" xfId="13223"/>
    <cellStyle name="40% - Accent1 2 2 4 3 2 4" xfId="13224"/>
    <cellStyle name="40% - Accent1 2 2 4 3 2 4 2" xfId="13225"/>
    <cellStyle name="40% - Accent1 2 2 4 3 2 5" xfId="13226"/>
    <cellStyle name="40% - Accent1 2 2 4 3 3" xfId="13227"/>
    <cellStyle name="40% - Accent1 2 2 4 3 3 2" xfId="13228"/>
    <cellStyle name="40% - Accent1 2 2 4 3 3 2 2" xfId="13229"/>
    <cellStyle name="40% - Accent1 2 2 4 3 3 2 2 2" xfId="13230"/>
    <cellStyle name="40% - Accent1 2 2 4 3 3 2 3" xfId="13231"/>
    <cellStyle name="40% - Accent1 2 2 4 3 3 3" xfId="13232"/>
    <cellStyle name="40% - Accent1 2 2 4 3 3 3 2" xfId="13233"/>
    <cellStyle name="40% - Accent1 2 2 4 3 3 4" xfId="13234"/>
    <cellStyle name="40% - Accent1 2 2 4 3 4" xfId="13235"/>
    <cellStyle name="40% - Accent1 2 2 4 3 4 2" xfId="13236"/>
    <cellStyle name="40% - Accent1 2 2 4 3 4 2 2" xfId="13237"/>
    <cellStyle name="40% - Accent1 2 2 4 3 4 3" xfId="13238"/>
    <cellStyle name="40% - Accent1 2 2 4 3 5" xfId="13239"/>
    <cellStyle name="40% - Accent1 2 2 4 3 5 2" xfId="13240"/>
    <cellStyle name="40% - Accent1 2 2 4 3 6" xfId="13241"/>
    <cellStyle name="40% - Accent1 2 2 4 4" xfId="13242"/>
    <cellStyle name="40% - Accent1 2 2 4 4 2" xfId="13243"/>
    <cellStyle name="40% - Accent1 2 2 4 4 2 2" xfId="13244"/>
    <cellStyle name="40% - Accent1 2 2 4 4 2 2 2" xfId="13245"/>
    <cellStyle name="40% - Accent1 2 2 4 4 2 2 2 2" xfId="13246"/>
    <cellStyle name="40% - Accent1 2 2 4 4 2 2 3" xfId="13247"/>
    <cellStyle name="40% - Accent1 2 2 4 4 2 3" xfId="13248"/>
    <cellStyle name="40% - Accent1 2 2 4 4 2 3 2" xfId="13249"/>
    <cellStyle name="40% - Accent1 2 2 4 4 2 4" xfId="13250"/>
    <cellStyle name="40% - Accent1 2 2 4 4 3" xfId="13251"/>
    <cellStyle name="40% - Accent1 2 2 4 4 3 2" xfId="13252"/>
    <cellStyle name="40% - Accent1 2 2 4 4 3 2 2" xfId="13253"/>
    <cellStyle name="40% - Accent1 2 2 4 4 3 3" xfId="13254"/>
    <cellStyle name="40% - Accent1 2 2 4 4 4" xfId="13255"/>
    <cellStyle name="40% - Accent1 2 2 4 4 4 2" xfId="13256"/>
    <cellStyle name="40% - Accent1 2 2 4 4 5" xfId="13257"/>
    <cellStyle name="40% - Accent1 2 2 4 5" xfId="13258"/>
    <cellStyle name="40% - Accent1 2 2 4 5 2" xfId="13259"/>
    <cellStyle name="40% - Accent1 2 2 4 5 2 2" xfId="13260"/>
    <cellStyle name="40% - Accent1 2 2 4 5 2 2 2" xfId="13261"/>
    <cellStyle name="40% - Accent1 2 2 4 5 2 3" xfId="13262"/>
    <cellStyle name="40% - Accent1 2 2 4 5 3" xfId="13263"/>
    <cellStyle name="40% - Accent1 2 2 4 5 3 2" xfId="13264"/>
    <cellStyle name="40% - Accent1 2 2 4 5 4" xfId="13265"/>
    <cellStyle name="40% - Accent1 2 2 4 6" xfId="13266"/>
    <cellStyle name="40% - Accent1 2 2 4 6 2" xfId="13267"/>
    <cellStyle name="40% - Accent1 2 2 4 6 2 2" xfId="13268"/>
    <cellStyle name="40% - Accent1 2 2 4 6 3" xfId="13269"/>
    <cellStyle name="40% - Accent1 2 2 4 7" xfId="13270"/>
    <cellStyle name="40% - Accent1 2 2 4 7 2" xfId="13271"/>
    <cellStyle name="40% - Accent1 2 2 4 8" xfId="13272"/>
    <cellStyle name="40% - Accent1 2 2 5" xfId="13273"/>
    <cellStyle name="40% - Accent1 2 2 5 2" xfId="13274"/>
    <cellStyle name="40% - Accent1 2 2 5 2 2" xfId="13275"/>
    <cellStyle name="40% - Accent1 2 2 5 2 2 2" xfId="13276"/>
    <cellStyle name="40% - Accent1 2 2 5 2 2 2 2" xfId="13277"/>
    <cellStyle name="40% - Accent1 2 2 5 2 2 2 2 2" xfId="13278"/>
    <cellStyle name="40% - Accent1 2 2 5 2 2 2 2 2 2" xfId="13279"/>
    <cellStyle name="40% - Accent1 2 2 5 2 2 2 2 3" xfId="13280"/>
    <cellStyle name="40% - Accent1 2 2 5 2 2 2 3" xfId="13281"/>
    <cellStyle name="40% - Accent1 2 2 5 2 2 2 3 2" xfId="13282"/>
    <cellStyle name="40% - Accent1 2 2 5 2 2 2 4" xfId="13283"/>
    <cellStyle name="40% - Accent1 2 2 5 2 2 3" xfId="13284"/>
    <cellStyle name="40% - Accent1 2 2 5 2 2 3 2" xfId="13285"/>
    <cellStyle name="40% - Accent1 2 2 5 2 2 3 2 2" xfId="13286"/>
    <cellStyle name="40% - Accent1 2 2 5 2 2 3 3" xfId="13287"/>
    <cellStyle name="40% - Accent1 2 2 5 2 2 4" xfId="13288"/>
    <cellStyle name="40% - Accent1 2 2 5 2 2 4 2" xfId="13289"/>
    <cellStyle name="40% - Accent1 2 2 5 2 2 5" xfId="13290"/>
    <cellStyle name="40% - Accent1 2 2 5 2 3" xfId="13291"/>
    <cellStyle name="40% - Accent1 2 2 5 2 3 2" xfId="13292"/>
    <cellStyle name="40% - Accent1 2 2 5 2 3 2 2" xfId="13293"/>
    <cellStyle name="40% - Accent1 2 2 5 2 3 2 2 2" xfId="13294"/>
    <cellStyle name="40% - Accent1 2 2 5 2 3 2 3" xfId="13295"/>
    <cellStyle name="40% - Accent1 2 2 5 2 3 3" xfId="13296"/>
    <cellStyle name="40% - Accent1 2 2 5 2 3 3 2" xfId="13297"/>
    <cellStyle name="40% - Accent1 2 2 5 2 3 4" xfId="13298"/>
    <cellStyle name="40% - Accent1 2 2 5 2 4" xfId="13299"/>
    <cellStyle name="40% - Accent1 2 2 5 2 4 2" xfId="13300"/>
    <cellStyle name="40% - Accent1 2 2 5 2 4 2 2" xfId="13301"/>
    <cellStyle name="40% - Accent1 2 2 5 2 4 3" xfId="13302"/>
    <cellStyle name="40% - Accent1 2 2 5 2 5" xfId="13303"/>
    <cellStyle name="40% - Accent1 2 2 5 2 5 2" xfId="13304"/>
    <cellStyle name="40% - Accent1 2 2 5 2 6" xfId="13305"/>
    <cellStyle name="40% - Accent1 2 2 5 3" xfId="13306"/>
    <cellStyle name="40% - Accent1 2 2 5 3 2" xfId="13307"/>
    <cellStyle name="40% - Accent1 2 2 5 3 2 2" xfId="13308"/>
    <cellStyle name="40% - Accent1 2 2 5 3 2 2 2" xfId="13309"/>
    <cellStyle name="40% - Accent1 2 2 5 3 2 2 2 2" xfId="13310"/>
    <cellStyle name="40% - Accent1 2 2 5 3 2 2 3" xfId="13311"/>
    <cellStyle name="40% - Accent1 2 2 5 3 2 3" xfId="13312"/>
    <cellStyle name="40% - Accent1 2 2 5 3 2 3 2" xfId="13313"/>
    <cellStyle name="40% - Accent1 2 2 5 3 2 4" xfId="13314"/>
    <cellStyle name="40% - Accent1 2 2 5 3 3" xfId="13315"/>
    <cellStyle name="40% - Accent1 2 2 5 3 3 2" xfId="13316"/>
    <cellStyle name="40% - Accent1 2 2 5 3 3 2 2" xfId="13317"/>
    <cellStyle name="40% - Accent1 2 2 5 3 3 3" xfId="13318"/>
    <cellStyle name="40% - Accent1 2 2 5 3 4" xfId="13319"/>
    <cellStyle name="40% - Accent1 2 2 5 3 4 2" xfId="13320"/>
    <cellStyle name="40% - Accent1 2 2 5 3 5" xfId="13321"/>
    <cellStyle name="40% - Accent1 2 2 5 4" xfId="13322"/>
    <cellStyle name="40% - Accent1 2 2 5 4 2" xfId="13323"/>
    <cellStyle name="40% - Accent1 2 2 5 4 2 2" xfId="13324"/>
    <cellStyle name="40% - Accent1 2 2 5 4 2 2 2" xfId="13325"/>
    <cellStyle name="40% - Accent1 2 2 5 4 2 3" xfId="13326"/>
    <cellStyle name="40% - Accent1 2 2 5 4 3" xfId="13327"/>
    <cellStyle name="40% - Accent1 2 2 5 4 3 2" xfId="13328"/>
    <cellStyle name="40% - Accent1 2 2 5 4 4" xfId="13329"/>
    <cellStyle name="40% - Accent1 2 2 5 5" xfId="13330"/>
    <cellStyle name="40% - Accent1 2 2 5 5 2" xfId="13331"/>
    <cellStyle name="40% - Accent1 2 2 5 5 2 2" xfId="13332"/>
    <cellStyle name="40% - Accent1 2 2 5 5 3" xfId="13333"/>
    <cellStyle name="40% - Accent1 2 2 5 6" xfId="13334"/>
    <cellStyle name="40% - Accent1 2 2 5 6 2" xfId="13335"/>
    <cellStyle name="40% - Accent1 2 2 5 7" xfId="13336"/>
    <cellStyle name="40% - Accent1 2 2 6" xfId="13337"/>
    <cellStyle name="40% - Accent1 2 2 6 2" xfId="13338"/>
    <cellStyle name="40% - Accent1 2 2 6 2 2" xfId="13339"/>
    <cellStyle name="40% - Accent1 2 2 6 2 2 2" xfId="13340"/>
    <cellStyle name="40% - Accent1 2 2 6 2 2 2 2" xfId="13341"/>
    <cellStyle name="40% - Accent1 2 2 6 2 2 2 2 2" xfId="13342"/>
    <cellStyle name="40% - Accent1 2 2 6 2 2 2 3" xfId="13343"/>
    <cellStyle name="40% - Accent1 2 2 6 2 2 3" xfId="13344"/>
    <cellStyle name="40% - Accent1 2 2 6 2 2 3 2" xfId="13345"/>
    <cellStyle name="40% - Accent1 2 2 6 2 2 4" xfId="13346"/>
    <cellStyle name="40% - Accent1 2 2 6 2 3" xfId="13347"/>
    <cellStyle name="40% - Accent1 2 2 6 2 3 2" xfId="13348"/>
    <cellStyle name="40% - Accent1 2 2 6 2 3 2 2" xfId="13349"/>
    <cellStyle name="40% - Accent1 2 2 6 2 3 3" xfId="13350"/>
    <cellStyle name="40% - Accent1 2 2 6 2 4" xfId="13351"/>
    <cellStyle name="40% - Accent1 2 2 6 2 4 2" xfId="13352"/>
    <cellStyle name="40% - Accent1 2 2 6 2 5" xfId="13353"/>
    <cellStyle name="40% - Accent1 2 2 6 3" xfId="13354"/>
    <cellStyle name="40% - Accent1 2 2 6 3 2" xfId="13355"/>
    <cellStyle name="40% - Accent1 2 2 6 3 2 2" xfId="13356"/>
    <cellStyle name="40% - Accent1 2 2 6 3 2 2 2" xfId="13357"/>
    <cellStyle name="40% - Accent1 2 2 6 3 2 3" xfId="13358"/>
    <cellStyle name="40% - Accent1 2 2 6 3 3" xfId="13359"/>
    <cellStyle name="40% - Accent1 2 2 6 3 3 2" xfId="13360"/>
    <cellStyle name="40% - Accent1 2 2 6 3 4" xfId="13361"/>
    <cellStyle name="40% - Accent1 2 2 6 4" xfId="13362"/>
    <cellStyle name="40% - Accent1 2 2 6 4 2" xfId="13363"/>
    <cellStyle name="40% - Accent1 2 2 6 4 2 2" xfId="13364"/>
    <cellStyle name="40% - Accent1 2 2 6 4 3" xfId="13365"/>
    <cellStyle name="40% - Accent1 2 2 6 5" xfId="13366"/>
    <cellStyle name="40% - Accent1 2 2 6 5 2" xfId="13367"/>
    <cellStyle name="40% - Accent1 2 2 6 6" xfId="13368"/>
    <cellStyle name="40% - Accent1 2 2 7" xfId="13369"/>
    <cellStyle name="40% - Accent1 2 2 7 2" xfId="13370"/>
    <cellStyle name="40% - Accent1 2 2 7 2 2" xfId="13371"/>
    <cellStyle name="40% - Accent1 2 2 7 2 2 2" xfId="13372"/>
    <cellStyle name="40% - Accent1 2 2 7 2 2 2 2" xfId="13373"/>
    <cellStyle name="40% - Accent1 2 2 7 2 2 3" xfId="13374"/>
    <cellStyle name="40% - Accent1 2 2 7 2 3" xfId="13375"/>
    <cellStyle name="40% - Accent1 2 2 7 2 3 2" xfId="13376"/>
    <cellStyle name="40% - Accent1 2 2 7 2 4" xfId="13377"/>
    <cellStyle name="40% - Accent1 2 2 7 3" xfId="13378"/>
    <cellStyle name="40% - Accent1 2 2 7 3 2" xfId="13379"/>
    <cellStyle name="40% - Accent1 2 2 7 3 2 2" xfId="13380"/>
    <cellStyle name="40% - Accent1 2 2 7 3 3" xfId="13381"/>
    <cellStyle name="40% - Accent1 2 2 7 4" xfId="13382"/>
    <cellStyle name="40% - Accent1 2 2 7 4 2" xfId="13383"/>
    <cellStyle name="40% - Accent1 2 2 7 5" xfId="13384"/>
    <cellStyle name="40% - Accent1 2 2 8" xfId="13385"/>
    <cellStyle name="40% - Accent1 2 2 8 2" xfId="13386"/>
    <cellStyle name="40% - Accent1 2 2 8 2 2" xfId="13387"/>
    <cellStyle name="40% - Accent1 2 2 8 2 2 2" xfId="13388"/>
    <cellStyle name="40% - Accent1 2 2 8 2 3" xfId="13389"/>
    <cellStyle name="40% - Accent1 2 2 8 3" xfId="13390"/>
    <cellStyle name="40% - Accent1 2 2 8 3 2" xfId="13391"/>
    <cellStyle name="40% - Accent1 2 2 8 4" xfId="13392"/>
    <cellStyle name="40% - Accent1 2 2 9" xfId="13393"/>
    <cellStyle name="40% - Accent1 2 2 9 2" xfId="13394"/>
    <cellStyle name="40% - Accent1 2 2 9 2 2" xfId="13395"/>
    <cellStyle name="40% - Accent1 2 2 9 3" xfId="13396"/>
    <cellStyle name="40% - Accent1 2 3" xfId="13397"/>
    <cellStyle name="40% - Accent1 2 3 10" xfId="13398"/>
    <cellStyle name="40% - Accent1 2 3 2" xfId="13399"/>
    <cellStyle name="40% - Accent1 2 3 2 2" xfId="13400"/>
    <cellStyle name="40% - Accent1 2 3 2 2 2" xfId="13401"/>
    <cellStyle name="40% - Accent1 2 3 2 2 2 2" xfId="13402"/>
    <cellStyle name="40% - Accent1 2 3 2 2 2 2 2" xfId="13403"/>
    <cellStyle name="40% - Accent1 2 3 2 2 2 2 2 2" xfId="13404"/>
    <cellStyle name="40% - Accent1 2 3 2 2 2 2 2 2 2" xfId="13405"/>
    <cellStyle name="40% - Accent1 2 3 2 2 2 2 2 2 2 2" xfId="13406"/>
    <cellStyle name="40% - Accent1 2 3 2 2 2 2 2 2 2 2 2" xfId="13407"/>
    <cellStyle name="40% - Accent1 2 3 2 2 2 2 2 2 2 3" xfId="13408"/>
    <cellStyle name="40% - Accent1 2 3 2 2 2 2 2 2 3" xfId="13409"/>
    <cellStyle name="40% - Accent1 2 3 2 2 2 2 2 2 3 2" xfId="13410"/>
    <cellStyle name="40% - Accent1 2 3 2 2 2 2 2 2 4" xfId="13411"/>
    <cellStyle name="40% - Accent1 2 3 2 2 2 2 2 3" xfId="13412"/>
    <cellStyle name="40% - Accent1 2 3 2 2 2 2 2 3 2" xfId="13413"/>
    <cellStyle name="40% - Accent1 2 3 2 2 2 2 2 3 2 2" xfId="13414"/>
    <cellStyle name="40% - Accent1 2 3 2 2 2 2 2 3 3" xfId="13415"/>
    <cellStyle name="40% - Accent1 2 3 2 2 2 2 2 4" xfId="13416"/>
    <cellStyle name="40% - Accent1 2 3 2 2 2 2 2 4 2" xfId="13417"/>
    <cellStyle name="40% - Accent1 2 3 2 2 2 2 2 5" xfId="13418"/>
    <cellStyle name="40% - Accent1 2 3 2 2 2 2 3" xfId="13419"/>
    <cellStyle name="40% - Accent1 2 3 2 2 2 2 3 2" xfId="13420"/>
    <cellStyle name="40% - Accent1 2 3 2 2 2 2 3 2 2" xfId="13421"/>
    <cellStyle name="40% - Accent1 2 3 2 2 2 2 3 2 2 2" xfId="13422"/>
    <cellStyle name="40% - Accent1 2 3 2 2 2 2 3 2 3" xfId="13423"/>
    <cellStyle name="40% - Accent1 2 3 2 2 2 2 3 3" xfId="13424"/>
    <cellStyle name="40% - Accent1 2 3 2 2 2 2 3 3 2" xfId="13425"/>
    <cellStyle name="40% - Accent1 2 3 2 2 2 2 3 4" xfId="13426"/>
    <cellStyle name="40% - Accent1 2 3 2 2 2 2 4" xfId="13427"/>
    <cellStyle name="40% - Accent1 2 3 2 2 2 2 4 2" xfId="13428"/>
    <cellStyle name="40% - Accent1 2 3 2 2 2 2 4 2 2" xfId="13429"/>
    <cellStyle name="40% - Accent1 2 3 2 2 2 2 4 3" xfId="13430"/>
    <cellStyle name="40% - Accent1 2 3 2 2 2 2 5" xfId="13431"/>
    <cellStyle name="40% - Accent1 2 3 2 2 2 2 5 2" xfId="13432"/>
    <cellStyle name="40% - Accent1 2 3 2 2 2 2 6" xfId="13433"/>
    <cellStyle name="40% - Accent1 2 3 2 2 2 3" xfId="13434"/>
    <cellStyle name="40% - Accent1 2 3 2 2 2 3 2" xfId="13435"/>
    <cellStyle name="40% - Accent1 2 3 2 2 2 3 2 2" xfId="13436"/>
    <cellStyle name="40% - Accent1 2 3 2 2 2 3 2 2 2" xfId="13437"/>
    <cellStyle name="40% - Accent1 2 3 2 2 2 3 2 2 2 2" xfId="13438"/>
    <cellStyle name="40% - Accent1 2 3 2 2 2 3 2 2 3" xfId="13439"/>
    <cellStyle name="40% - Accent1 2 3 2 2 2 3 2 3" xfId="13440"/>
    <cellStyle name="40% - Accent1 2 3 2 2 2 3 2 3 2" xfId="13441"/>
    <cellStyle name="40% - Accent1 2 3 2 2 2 3 2 4" xfId="13442"/>
    <cellStyle name="40% - Accent1 2 3 2 2 2 3 3" xfId="13443"/>
    <cellStyle name="40% - Accent1 2 3 2 2 2 3 3 2" xfId="13444"/>
    <cellStyle name="40% - Accent1 2 3 2 2 2 3 3 2 2" xfId="13445"/>
    <cellStyle name="40% - Accent1 2 3 2 2 2 3 3 3" xfId="13446"/>
    <cellStyle name="40% - Accent1 2 3 2 2 2 3 4" xfId="13447"/>
    <cellStyle name="40% - Accent1 2 3 2 2 2 3 4 2" xfId="13448"/>
    <cellStyle name="40% - Accent1 2 3 2 2 2 3 5" xfId="13449"/>
    <cellStyle name="40% - Accent1 2 3 2 2 2 4" xfId="13450"/>
    <cellStyle name="40% - Accent1 2 3 2 2 2 4 2" xfId="13451"/>
    <cellStyle name="40% - Accent1 2 3 2 2 2 4 2 2" xfId="13452"/>
    <cellStyle name="40% - Accent1 2 3 2 2 2 4 2 2 2" xfId="13453"/>
    <cellStyle name="40% - Accent1 2 3 2 2 2 4 2 3" xfId="13454"/>
    <cellStyle name="40% - Accent1 2 3 2 2 2 4 3" xfId="13455"/>
    <cellStyle name="40% - Accent1 2 3 2 2 2 4 3 2" xfId="13456"/>
    <cellStyle name="40% - Accent1 2 3 2 2 2 4 4" xfId="13457"/>
    <cellStyle name="40% - Accent1 2 3 2 2 2 5" xfId="13458"/>
    <cellStyle name="40% - Accent1 2 3 2 2 2 5 2" xfId="13459"/>
    <cellStyle name="40% - Accent1 2 3 2 2 2 5 2 2" xfId="13460"/>
    <cellStyle name="40% - Accent1 2 3 2 2 2 5 3" xfId="13461"/>
    <cellStyle name="40% - Accent1 2 3 2 2 2 6" xfId="13462"/>
    <cellStyle name="40% - Accent1 2 3 2 2 2 6 2" xfId="13463"/>
    <cellStyle name="40% - Accent1 2 3 2 2 2 7" xfId="13464"/>
    <cellStyle name="40% - Accent1 2 3 2 2 3" xfId="13465"/>
    <cellStyle name="40% - Accent1 2 3 2 2 3 2" xfId="13466"/>
    <cellStyle name="40% - Accent1 2 3 2 2 3 2 2" xfId="13467"/>
    <cellStyle name="40% - Accent1 2 3 2 2 3 2 2 2" xfId="13468"/>
    <cellStyle name="40% - Accent1 2 3 2 2 3 2 2 2 2" xfId="13469"/>
    <cellStyle name="40% - Accent1 2 3 2 2 3 2 2 2 2 2" xfId="13470"/>
    <cellStyle name="40% - Accent1 2 3 2 2 3 2 2 2 3" xfId="13471"/>
    <cellStyle name="40% - Accent1 2 3 2 2 3 2 2 3" xfId="13472"/>
    <cellStyle name="40% - Accent1 2 3 2 2 3 2 2 3 2" xfId="13473"/>
    <cellStyle name="40% - Accent1 2 3 2 2 3 2 2 4" xfId="13474"/>
    <cellStyle name="40% - Accent1 2 3 2 2 3 2 3" xfId="13475"/>
    <cellStyle name="40% - Accent1 2 3 2 2 3 2 3 2" xfId="13476"/>
    <cellStyle name="40% - Accent1 2 3 2 2 3 2 3 2 2" xfId="13477"/>
    <cellStyle name="40% - Accent1 2 3 2 2 3 2 3 3" xfId="13478"/>
    <cellStyle name="40% - Accent1 2 3 2 2 3 2 4" xfId="13479"/>
    <cellStyle name="40% - Accent1 2 3 2 2 3 2 4 2" xfId="13480"/>
    <cellStyle name="40% - Accent1 2 3 2 2 3 2 5" xfId="13481"/>
    <cellStyle name="40% - Accent1 2 3 2 2 3 3" xfId="13482"/>
    <cellStyle name="40% - Accent1 2 3 2 2 3 3 2" xfId="13483"/>
    <cellStyle name="40% - Accent1 2 3 2 2 3 3 2 2" xfId="13484"/>
    <cellStyle name="40% - Accent1 2 3 2 2 3 3 2 2 2" xfId="13485"/>
    <cellStyle name="40% - Accent1 2 3 2 2 3 3 2 3" xfId="13486"/>
    <cellStyle name="40% - Accent1 2 3 2 2 3 3 3" xfId="13487"/>
    <cellStyle name="40% - Accent1 2 3 2 2 3 3 3 2" xfId="13488"/>
    <cellStyle name="40% - Accent1 2 3 2 2 3 3 4" xfId="13489"/>
    <cellStyle name="40% - Accent1 2 3 2 2 3 4" xfId="13490"/>
    <cellStyle name="40% - Accent1 2 3 2 2 3 4 2" xfId="13491"/>
    <cellStyle name="40% - Accent1 2 3 2 2 3 4 2 2" xfId="13492"/>
    <cellStyle name="40% - Accent1 2 3 2 2 3 4 3" xfId="13493"/>
    <cellStyle name="40% - Accent1 2 3 2 2 3 5" xfId="13494"/>
    <cellStyle name="40% - Accent1 2 3 2 2 3 5 2" xfId="13495"/>
    <cellStyle name="40% - Accent1 2 3 2 2 3 6" xfId="13496"/>
    <cellStyle name="40% - Accent1 2 3 2 2 4" xfId="13497"/>
    <cellStyle name="40% - Accent1 2 3 2 2 4 2" xfId="13498"/>
    <cellStyle name="40% - Accent1 2 3 2 2 4 2 2" xfId="13499"/>
    <cellStyle name="40% - Accent1 2 3 2 2 4 2 2 2" xfId="13500"/>
    <cellStyle name="40% - Accent1 2 3 2 2 4 2 2 2 2" xfId="13501"/>
    <cellStyle name="40% - Accent1 2 3 2 2 4 2 2 3" xfId="13502"/>
    <cellStyle name="40% - Accent1 2 3 2 2 4 2 3" xfId="13503"/>
    <cellStyle name="40% - Accent1 2 3 2 2 4 2 3 2" xfId="13504"/>
    <cellStyle name="40% - Accent1 2 3 2 2 4 2 4" xfId="13505"/>
    <cellStyle name="40% - Accent1 2 3 2 2 4 3" xfId="13506"/>
    <cellStyle name="40% - Accent1 2 3 2 2 4 3 2" xfId="13507"/>
    <cellStyle name="40% - Accent1 2 3 2 2 4 3 2 2" xfId="13508"/>
    <cellStyle name="40% - Accent1 2 3 2 2 4 3 3" xfId="13509"/>
    <cellStyle name="40% - Accent1 2 3 2 2 4 4" xfId="13510"/>
    <cellStyle name="40% - Accent1 2 3 2 2 4 4 2" xfId="13511"/>
    <cellStyle name="40% - Accent1 2 3 2 2 4 5" xfId="13512"/>
    <cellStyle name="40% - Accent1 2 3 2 2 5" xfId="13513"/>
    <cellStyle name="40% - Accent1 2 3 2 2 5 2" xfId="13514"/>
    <cellStyle name="40% - Accent1 2 3 2 2 5 2 2" xfId="13515"/>
    <cellStyle name="40% - Accent1 2 3 2 2 5 2 2 2" xfId="13516"/>
    <cellStyle name="40% - Accent1 2 3 2 2 5 2 3" xfId="13517"/>
    <cellStyle name="40% - Accent1 2 3 2 2 5 3" xfId="13518"/>
    <cellStyle name="40% - Accent1 2 3 2 2 5 3 2" xfId="13519"/>
    <cellStyle name="40% - Accent1 2 3 2 2 5 4" xfId="13520"/>
    <cellStyle name="40% - Accent1 2 3 2 2 6" xfId="13521"/>
    <cellStyle name="40% - Accent1 2 3 2 2 6 2" xfId="13522"/>
    <cellStyle name="40% - Accent1 2 3 2 2 6 2 2" xfId="13523"/>
    <cellStyle name="40% - Accent1 2 3 2 2 6 3" xfId="13524"/>
    <cellStyle name="40% - Accent1 2 3 2 2 7" xfId="13525"/>
    <cellStyle name="40% - Accent1 2 3 2 2 7 2" xfId="13526"/>
    <cellStyle name="40% - Accent1 2 3 2 2 8" xfId="13527"/>
    <cellStyle name="40% - Accent1 2 3 2 3" xfId="13528"/>
    <cellStyle name="40% - Accent1 2 3 2 3 2" xfId="13529"/>
    <cellStyle name="40% - Accent1 2 3 2 3 2 2" xfId="13530"/>
    <cellStyle name="40% - Accent1 2 3 2 3 2 2 2" xfId="13531"/>
    <cellStyle name="40% - Accent1 2 3 2 3 2 2 2 2" xfId="13532"/>
    <cellStyle name="40% - Accent1 2 3 2 3 2 2 2 2 2" xfId="13533"/>
    <cellStyle name="40% - Accent1 2 3 2 3 2 2 2 2 2 2" xfId="13534"/>
    <cellStyle name="40% - Accent1 2 3 2 3 2 2 2 2 3" xfId="13535"/>
    <cellStyle name="40% - Accent1 2 3 2 3 2 2 2 3" xfId="13536"/>
    <cellStyle name="40% - Accent1 2 3 2 3 2 2 2 3 2" xfId="13537"/>
    <cellStyle name="40% - Accent1 2 3 2 3 2 2 2 4" xfId="13538"/>
    <cellStyle name="40% - Accent1 2 3 2 3 2 2 3" xfId="13539"/>
    <cellStyle name="40% - Accent1 2 3 2 3 2 2 3 2" xfId="13540"/>
    <cellStyle name="40% - Accent1 2 3 2 3 2 2 3 2 2" xfId="13541"/>
    <cellStyle name="40% - Accent1 2 3 2 3 2 2 3 3" xfId="13542"/>
    <cellStyle name="40% - Accent1 2 3 2 3 2 2 4" xfId="13543"/>
    <cellStyle name="40% - Accent1 2 3 2 3 2 2 4 2" xfId="13544"/>
    <cellStyle name="40% - Accent1 2 3 2 3 2 2 5" xfId="13545"/>
    <cellStyle name="40% - Accent1 2 3 2 3 2 3" xfId="13546"/>
    <cellStyle name="40% - Accent1 2 3 2 3 2 3 2" xfId="13547"/>
    <cellStyle name="40% - Accent1 2 3 2 3 2 3 2 2" xfId="13548"/>
    <cellStyle name="40% - Accent1 2 3 2 3 2 3 2 2 2" xfId="13549"/>
    <cellStyle name="40% - Accent1 2 3 2 3 2 3 2 3" xfId="13550"/>
    <cellStyle name="40% - Accent1 2 3 2 3 2 3 3" xfId="13551"/>
    <cellStyle name="40% - Accent1 2 3 2 3 2 3 3 2" xfId="13552"/>
    <cellStyle name="40% - Accent1 2 3 2 3 2 3 4" xfId="13553"/>
    <cellStyle name="40% - Accent1 2 3 2 3 2 4" xfId="13554"/>
    <cellStyle name="40% - Accent1 2 3 2 3 2 4 2" xfId="13555"/>
    <cellStyle name="40% - Accent1 2 3 2 3 2 4 2 2" xfId="13556"/>
    <cellStyle name="40% - Accent1 2 3 2 3 2 4 3" xfId="13557"/>
    <cellStyle name="40% - Accent1 2 3 2 3 2 5" xfId="13558"/>
    <cellStyle name="40% - Accent1 2 3 2 3 2 5 2" xfId="13559"/>
    <cellStyle name="40% - Accent1 2 3 2 3 2 6" xfId="13560"/>
    <cellStyle name="40% - Accent1 2 3 2 3 3" xfId="13561"/>
    <cellStyle name="40% - Accent1 2 3 2 3 3 2" xfId="13562"/>
    <cellStyle name="40% - Accent1 2 3 2 3 3 2 2" xfId="13563"/>
    <cellStyle name="40% - Accent1 2 3 2 3 3 2 2 2" xfId="13564"/>
    <cellStyle name="40% - Accent1 2 3 2 3 3 2 2 2 2" xfId="13565"/>
    <cellStyle name="40% - Accent1 2 3 2 3 3 2 2 3" xfId="13566"/>
    <cellStyle name="40% - Accent1 2 3 2 3 3 2 3" xfId="13567"/>
    <cellStyle name="40% - Accent1 2 3 2 3 3 2 3 2" xfId="13568"/>
    <cellStyle name="40% - Accent1 2 3 2 3 3 2 4" xfId="13569"/>
    <cellStyle name="40% - Accent1 2 3 2 3 3 3" xfId="13570"/>
    <cellStyle name="40% - Accent1 2 3 2 3 3 3 2" xfId="13571"/>
    <cellStyle name="40% - Accent1 2 3 2 3 3 3 2 2" xfId="13572"/>
    <cellStyle name="40% - Accent1 2 3 2 3 3 3 3" xfId="13573"/>
    <cellStyle name="40% - Accent1 2 3 2 3 3 4" xfId="13574"/>
    <cellStyle name="40% - Accent1 2 3 2 3 3 4 2" xfId="13575"/>
    <cellStyle name="40% - Accent1 2 3 2 3 3 5" xfId="13576"/>
    <cellStyle name="40% - Accent1 2 3 2 3 4" xfId="13577"/>
    <cellStyle name="40% - Accent1 2 3 2 3 4 2" xfId="13578"/>
    <cellStyle name="40% - Accent1 2 3 2 3 4 2 2" xfId="13579"/>
    <cellStyle name="40% - Accent1 2 3 2 3 4 2 2 2" xfId="13580"/>
    <cellStyle name="40% - Accent1 2 3 2 3 4 2 3" xfId="13581"/>
    <cellStyle name="40% - Accent1 2 3 2 3 4 3" xfId="13582"/>
    <cellStyle name="40% - Accent1 2 3 2 3 4 3 2" xfId="13583"/>
    <cellStyle name="40% - Accent1 2 3 2 3 4 4" xfId="13584"/>
    <cellStyle name="40% - Accent1 2 3 2 3 5" xfId="13585"/>
    <cellStyle name="40% - Accent1 2 3 2 3 5 2" xfId="13586"/>
    <cellStyle name="40% - Accent1 2 3 2 3 5 2 2" xfId="13587"/>
    <cellStyle name="40% - Accent1 2 3 2 3 5 3" xfId="13588"/>
    <cellStyle name="40% - Accent1 2 3 2 3 6" xfId="13589"/>
    <cellStyle name="40% - Accent1 2 3 2 3 6 2" xfId="13590"/>
    <cellStyle name="40% - Accent1 2 3 2 3 7" xfId="13591"/>
    <cellStyle name="40% - Accent1 2 3 2 4" xfId="13592"/>
    <cellStyle name="40% - Accent1 2 3 2 4 2" xfId="13593"/>
    <cellStyle name="40% - Accent1 2 3 2 4 2 2" xfId="13594"/>
    <cellStyle name="40% - Accent1 2 3 2 4 2 2 2" xfId="13595"/>
    <cellStyle name="40% - Accent1 2 3 2 4 2 2 2 2" xfId="13596"/>
    <cellStyle name="40% - Accent1 2 3 2 4 2 2 2 2 2" xfId="13597"/>
    <cellStyle name="40% - Accent1 2 3 2 4 2 2 2 3" xfId="13598"/>
    <cellStyle name="40% - Accent1 2 3 2 4 2 2 3" xfId="13599"/>
    <cellStyle name="40% - Accent1 2 3 2 4 2 2 3 2" xfId="13600"/>
    <cellStyle name="40% - Accent1 2 3 2 4 2 2 4" xfId="13601"/>
    <cellStyle name="40% - Accent1 2 3 2 4 2 3" xfId="13602"/>
    <cellStyle name="40% - Accent1 2 3 2 4 2 3 2" xfId="13603"/>
    <cellStyle name="40% - Accent1 2 3 2 4 2 3 2 2" xfId="13604"/>
    <cellStyle name="40% - Accent1 2 3 2 4 2 3 3" xfId="13605"/>
    <cellStyle name="40% - Accent1 2 3 2 4 2 4" xfId="13606"/>
    <cellStyle name="40% - Accent1 2 3 2 4 2 4 2" xfId="13607"/>
    <cellStyle name="40% - Accent1 2 3 2 4 2 5" xfId="13608"/>
    <cellStyle name="40% - Accent1 2 3 2 4 3" xfId="13609"/>
    <cellStyle name="40% - Accent1 2 3 2 4 3 2" xfId="13610"/>
    <cellStyle name="40% - Accent1 2 3 2 4 3 2 2" xfId="13611"/>
    <cellStyle name="40% - Accent1 2 3 2 4 3 2 2 2" xfId="13612"/>
    <cellStyle name="40% - Accent1 2 3 2 4 3 2 3" xfId="13613"/>
    <cellStyle name="40% - Accent1 2 3 2 4 3 3" xfId="13614"/>
    <cellStyle name="40% - Accent1 2 3 2 4 3 3 2" xfId="13615"/>
    <cellStyle name="40% - Accent1 2 3 2 4 3 4" xfId="13616"/>
    <cellStyle name="40% - Accent1 2 3 2 4 4" xfId="13617"/>
    <cellStyle name="40% - Accent1 2 3 2 4 4 2" xfId="13618"/>
    <cellStyle name="40% - Accent1 2 3 2 4 4 2 2" xfId="13619"/>
    <cellStyle name="40% - Accent1 2 3 2 4 4 3" xfId="13620"/>
    <cellStyle name="40% - Accent1 2 3 2 4 5" xfId="13621"/>
    <cellStyle name="40% - Accent1 2 3 2 4 5 2" xfId="13622"/>
    <cellStyle name="40% - Accent1 2 3 2 4 6" xfId="13623"/>
    <cellStyle name="40% - Accent1 2 3 2 5" xfId="13624"/>
    <cellStyle name="40% - Accent1 2 3 2 5 2" xfId="13625"/>
    <cellStyle name="40% - Accent1 2 3 2 5 2 2" xfId="13626"/>
    <cellStyle name="40% - Accent1 2 3 2 5 2 2 2" xfId="13627"/>
    <cellStyle name="40% - Accent1 2 3 2 5 2 2 2 2" xfId="13628"/>
    <cellStyle name="40% - Accent1 2 3 2 5 2 2 3" xfId="13629"/>
    <cellStyle name="40% - Accent1 2 3 2 5 2 3" xfId="13630"/>
    <cellStyle name="40% - Accent1 2 3 2 5 2 3 2" xfId="13631"/>
    <cellStyle name="40% - Accent1 2 3 2 5 2 4" xfId="13632"/>
    <cellStyle name="40% - Accent1 2 3 2 5 3" xfId="13633"/>
    <cellStyle name="40% - Accent1 2 3 2 5 3 2" xfId="13634"/>
    <cellStyle name="40% - Accent1 2 3 2 5 3 2 2" xfId="13635"/>
    <cellStyle name="40% - Accent1 2 3 2 5 3 3" xfId="13636"/>
    <cellStyle name="40% - Accent1 2 3 2 5 4" xfId="13637"/>
    <cellStyle name="40% - Accent1 2 3 2 5 4 2" xfId="13638"/>
    <cellStyle name="40% - Accent1 2 3 2 5 5" xfId="13639"/>
    <cellStyle name="40% - Accent1 2 3 2 6" xfId="13640"/>
    <cellStyle name="40% - Accent1 2 3 2 6 2" xfId="13641"/>
    <cellStyle name="40% - Accent1 2 3 2 6 2 2" xfId="13642"/>
    <cellStyle name="40% - Accent1 2 3 2 6 2 2 2" xfId="13643"/>
    <cellStyle name="40% - Accent1 2 3 2 6 2 3" xfId="13644"/>
    <cellStyle name="40% - Accent1 2 3 2 6 3" xfId="13645"/>
    <cellStyle name="40% - Accent1 2 3 2 6 3 2" xfId="13646"/>
    <cellStyle name="40% - Accent1 2 3 2 6 4" xfId="13647"/>
    <cellStyle name="40% - Accent1 2 3 2 7" xfId="13648"/>
    <cellStyle name="40% - Accent1 2 3 2 7 2" xfId="13649"/>
    <cellStyle name="40% - Accent1 2 3 2 7 2 2" xfId="13650"/>
    <cellStyle name="40% - Accent1 2 3 2 7 3" xfId="13651"/>
    <cellStyle name="40% - Accent1 2 3 2 8" xfId="13652"/>
    <cellStyle name="40% - Accent1 2 3 2 8 2" xfId="13653"/>
    <cellStyle name="40% - Accent1 2 3 2 9" xfId="13654"/>
    <cellStyle name="40% - Accent1 2 3 3" xfId="13655"/>
    <cellStyle name="40% - Accent1 2 3 3 2" xfId="13656"/>
    <cellStyle name="40% - Accent1 2 3 3 2 2" xfId="13657"/>
    <cellStyle name="40% - Accent1 2 3 3 2 2 2" xfId="13658"/>
    <cellStyle name="40% - Accent1 2 3 3 2 2 2 2" xfId="13659"/>
    <cellStyle name="40% - Accent1 2 3 3 2 2 2 2 2" xfId="13660"/>
    <cellStyle name="40% - Accent1 2 3 3 2 2 2 2 2 2" xfId="13661"/>
    <cellStyle name="40% - Accent1 2 3 3 2 2 2 2 2 2 2" xfId="13662"/>
    <cellStyle name="40% - Accent1 2 3 3 2 2 2 2 2 3" xfId="13663"/>
    <cellStyle name="40% - Accent1 2 3 3 2 2 2 2 3" xfId="13664"/>
    <cellStyle name="40% - Accent1 2 3 3 2 2 2 2 3 2" xfId="13665"/>
    <cellStyle name="40% - Accent1 2 3 3 2 2 2 2 4" xfId="13666"/>
    <cellStyle name="40% - Accent1 2 3 3 2 2 2 3" xfId="13667"/>
    <cellStyle name="40% - Accent1 2 3 3 2 2 2 3 2" xfId="13668"/>
    <cellStyle name="40% - Accent1 2 3 3 2 2 2 3 2 2" xfId="13669"/>
    <cellStyle name="40% - Accent1 2 3 3 2 2 2 3 3" xfId="13670"/>
    <cellStyle name="40% - Accent1 2 3 3 2 2 2 4" xfId="13671"/>
    <cellStyle name="40% - Accent1 2 3 3 2 2 2 4 2" xfId="13672"/>
    <cellStyle name="40% - Accent1 2 3 3 2 2 2 5" xfId="13673"/>
    <cellStyle name="40% - Accent1 2 3 3 2 2 3" xfId="13674"/>
    <cellStyle name="40% - Accent1 2 3 3 2 2 3 2" xfId="13675"/>
    <cellStyle name="40% - Accent1 2 3 3 2 2 3 2 2" xfId="13676"/>
    <cellStyle name="40% - Accent1 2 3 3 2 2 3 2 2 2" xfId="13677"/>
    <cellStyle name="40% - Accent1 2 3 3 2 2 3 2 3" xfId="13678"/>
    <cellStyle name="40% - Accent1 2 3 3 2 2 3 3" xfId="13679"/>
    <cellStyle name="40% - Accent1 2 3 3 2 2 3 3 2" xfId="13680"/>
    <cellStyle name="40% - Accent1 2 3 3 2 2 3 4" xfId="13681"/>
    <cellStyle name="40% - Accent1 2 3 3 2 2 4" xfId="13682"/>
    <cellStyle name="40% - Accent1 2 3 3 2 2 4 2" xfId="13683"/>
    <cellStyle name="40% - Accent1 2 3 3 2 2 4 2 2" xfId="13684"/>
    <cellStyle name="40% - Accent1 2 3 3 2 2 4 3" xfId="13685"/>
    <cellStyle name="40% - Accent1 2 3 3 2 2 5" xfId="13686"/>
    <cellStyle name="40% - Accent1 2 3 3 2 2 5 2" xfId="13687"/>
    <cellStyle name="40% - Accent1 2 3 3 2 2 6" xfId="13688"/>
    <cellStyle name="40% - Accent1 2 3 3 2 3" xfId="13689"/>
    <cellStyle name="40% - Accent1 2 3 3 2 3 2" xfId="13690"/>
    <cellStyle name="40% - Accent1 2 3 3 2 3 2 2" xfId="13691"/>
    <cellStyle name="40% - Accent1 2 3 3 2 3 2 2 2" xfId="13692"/>
    <cellStyle name="40% - Accent1 2 3 3 2 3 2 2 2 2" xfId="13693"/>
    <cellStyle name="40% - Accent1 2 3 3 2 3 2 2 3" xfId="13694"/>
    <cellStyle name="40% - Accent1 2 3 3 2 3 2 3" xfId="13695"/>
    <cellStyle name="40% - Accent1 2 3 3 2 3 2 3 2" xfId="13696"/>
    <cellStyle name="40% - Accent1 2 3 3 2 3 2 4" xfId="13697"/>
    <cellStyle name="40% - Accent1 2 3 3 2 3 3" xfId="13698"/>
    <cellStyle name="40% - Accent1 2 3 3 2 3 3 2" xfId="13699"/>
    <cellStyle name="40% - Accent1 2 3 3 2 3 3 2 2" xfId="13700"/>
    <cellStyle name="40% - Accent1 2 3 3 2 3 3 3" xfId="13701"/>
    <cellStyle name="40% - Accent1 2 3 3 2 3 4" xfId="13702"/>
    <cellStyle name="40% - Accent1 2 3 3 2 3 4 2" xfId="13703"/>
    <cellStyle name="40% - Accent1 2 3 3 2 3 5" xfId="13704"/>
    <cellStyle name="40% - Accent1 2 3 3 2 4" xfId="13705"/>
    <cellStyle name="40% - Accent1 2 3 3 2 4 2" xfId="13706"/>
    <cellStyle name="40% - Accent1 2 3 3 2 4 2 2" xfId="13707"/>
    <cellStyle name="40% - Accent1 2 3 3 2 4 2 2 2" xfId="13708"/>
    <cellStyle name="40% - Accent1 2 3 3 2 4 2 3" xfId="13709"/>
    <cellStyle name="40% - Accent1 2 3 3 2 4 3" xfId="13710"/>
    <cellStyle name="40% - Accent1 2 3 3 2 4 3 2" xfId="13711"/>
    <cellStyle name="40% - Accent1 2 3 3 2 4 4" xfId="13712"/>
    <cellStyle name="40% - Accent1 2 3 3 2 5" xfId="13713"/>
    <cellStyle name="40% - Accent1 2 3 3 2 5 2" xfId="13714"/>
    <cellStyle name="40% - Accent1 2 3 3 2 5 2 2" xfId="13715"/>
    <cellStyle name="40% - Accent1 2 3 3 2 5 3" xfId="13716"/>
    <cellStyle name="40% - Accent1 2 3 3 2 6" xfId="13717"/>
    <cellStyle name="40% - Accent1 2 3 3 2 6 2" xfId="13718"/>
    <cellStyle name="40% - Accent1 2 3 3 2 7" xfId="13719"/>
    <cellStyle name="40% - Accent1 2 3 3 3" xfId="13720"/>
    <cellStyle name="40% - Accent1 2 3 3 3 2" xfId="13721"/>
    <cellStyle name="40% - Accent1 2 3 3 3 2 2" xfId="13722"/>
    <cellStyle name="40% - Accent1 2 3 3 3 2 2 2" xfId="13723"/>
    <cellStyle name="40% - Accent1 2 3 3 3 2 2 2 2" xfId="13724"/>
    <cellStyle name="40% - Accent1 2 3 3 3 2 2 2 2 2" xfId="13725"/>
    <cellStyle name="40% - Accent1 2 3 3 3 2 2 2 3" xfId="13726"/>
    <cellStyle name="40% - Accent1 2 3 3 3 2 2 3" xfId="13727"/>
    <cellStyle name="40% - Accent1 2 3 3 3 2 2 3 2" xfId="13728"/>
    <cellStyle name="40% - Accent1 2 3 3 3 2 2 4" xfId="13729"/>
    <cellStyle name="40% - Accent1 2 3 3 3 2 3" xfId="13730"/>
    <cellStyle name="40% - Accent1 2 3 3 3 2 3 2" xfId="13731"/>
    <cellStyle name="40% - Accent1 2 3 3 3 2 3 2 2" xfId="13732"/>
    <cellStyle name="40% - Accent1 2 3 3 3 2 3 3" xfId="13733"/>
    <cellStyle name="40% - Accent1 2 3 3 3 2 4" xfId="13734"/>
    <cellStyle name="40% - Accent1 2 3 3 3 2 4 2" xfId="13735"/>
    <cellStyle name="40% - Accent1 2 3 3 3 2 5" xfId="13736"/>
    <cellStyle name="40% - Accent1 2 3 3 3 3" xfId="13737"/>
    <cellStyle name="40% - Accent1 2 3 3 3 3 2" xfId="13738"/>
    <cellStyle name="40% - Accent1 2 3 3 3 3 2 2" xfId="13739"/>
    <cellStyle name="40% - Accent1 2 3 3 3 3 2 2 2" xfId="13740"/>
    <cellStyle name="40% - Accent1 2 3 3 3 3 2 3" xfId="13741"/>
    <cellStyle name="40% - Accent1 2 3 3 3 3 3" xfId="13742"/>
    <cellStyle name="40% - Accent1 2 3 3 3 3 3 2" xfId="13743"/>
    <cellStyle name="40% - Accent1 2 3 3 3 3 4" xfId="13744"/>
    <cellStyle name="40% - Accent1 2 3 3 3 4" xfId="13745"/>
    <cellStyle name="40% - Accent1 2 3 3 3 4 2" xfId="13746"/>
    <cellStyle name="40% - Accent1 2 3 3 3 4 2 2" xfId="13747"/>
    <cellStyle name="40% - Accent1 2 3 3 3 4 3" xfId="13748"/>
    <cellStyle name="40% - Accent1 2 3 3 3 5" xfId="13749"/>
    <cellStyle name="40% - Accent1 2 3 3 3 5 2" xfId="13750"/>
    <cellStyle name="40% - Accent1 2 3 3 3 6" xfId="13751"/>
    <cellStyle name="40% - Accent1 2 3 3 4" xfId="13752"/>
    <cellStyle name="40% - Accent1 2 3 3 4 2" xfId="13753"/>
    <cellStyle name="40% - Accent1 2 3 3 4 2 2" xfId="13754"/>
    <cellStyle name="40% - Accent1 2 3 3 4 2 2 2" xfId="13755"/>
    <cellStyle name="40% - Accent1 2 3 3 4 2 2 2 2" xfId="13756"/>
    <cellStyle name="40% - Accent1 2 3 3 4 2 2 3" xfId="13757"/>
    <cellStyle name="40% - Accent1 2 3 3 4 2 3" xfId="13758"/>
    <cellStyle name="40% - Accent1 2 3 3 4 2 3 2" xfId="13759"/>
    <cellStyle name="40% - Accent1 2 3 3 4 2 4" xfId="13760"/>
    <cellStyle name="40% - Accent1 2 3 3 4 3" xfId="13761"/>
    <cellStyle name="40% - Accent1 2 3 3 4 3 2" xfId="13762"/>
    <cellStyle name="40% - Accent1 2 3 3 4 3 2 2" xfId="13763"/>
    <cellStyle name="40% - Accent1 2 3 3 4 3 3" xfId="13764"/>
    <cellStyle name="40% - Accent1 2 3 3 4 4" xfId="13765"/>
    <cellStyle name="40% - Accent1 2 3 3 4 4 2" xfId="13766"/>
    <cellStyle name="40% - Accent1 2 3 3 4 5" xfId="13767"/>
    <cellStyle name="40% - Accent1 2 3 3 5" xfId="13768"/>
    <cellStyle name="40% - Accent1 2 3 3 5 2" xfId="13769"/>
    <cellStyle name="40% - Accent1 2 3 3 5 2 2" xfId="13770"/>
    <cellStyle name="40% - Accent1 2 3 3 5 2 2 2" xfId="13771"/>
    <cellStyle name="40% - Accent1 2 3 3 5 2 3" xfId="13772"/>
    <cellStyle name="40% - Accent1 2 3 3 5 3" xfId="13773"/>
    <cellStyle name="40% - Accent1 2 3 3 5 3 2" xfId="13774"/>
    <cellStyle name="40% - Accent1 2 3 3 5 4" xfId="13775"/>
    <cellStyle name="40% - Accent1 2 3 3 6" xfId="13776"/>
    <cellStyle name="40% - Accent1 2 3 3 6 2" xfId="13777"/>
    <cellStyle name="40% - Accent1 2 3 3 6 2 2" xfId="13778"/>
    <cellStyle name="40% - Accent1 2 3 3 6 3" xfId="13779"/>
    <cellStyle name="40% - Accent1 2 3 3 7" xfId="13780"/>
    <cellStyle name="40% - Accent1 2 3 3 7 2" xfId="13781"/>
    <cellStyle name="40% - Accent1 2 3 3 8" xfId="13782"/>
    <cellStyle name="40% - Accent1 2 3 4" xfId="13783"/>
    <cellStyle name="40% - Accent1 2 3 4 2" xfId="13784"/>
    <cellStyle name="40% - Accent1 2 3 4 2 2" xfId="13785"/>
    <cellStyle name="40% - Accent1 2 3 4 2 2 2" xfId="13786"/>
    <cellStyle name="40% - Accent1 2 3 4 2 2 2 2" xfId="13787"/>
    <cellStyle name="40% - Accent1 2 3 4 2 2 2 2 2" xfId="13788"/>
    <cellStyle name="40% - Accent1 2 3 4 2 2 2 2 2 2" xfId="13789"/>
    <cellStyle name="40% - Accent1 2 3 4 2 2 2 2 3" xfId="13790"/>
    <cellStyle name="40% - Accent1 2 3 4 2 2 2 3" xfId="13791"/>
    <cellStyle name="40% - Accent1 2 3 4 2 2 2 3 2" xfId="13792"/>
    <cellStyle name="40% - Accent1 2 3 4 2 2 2 4" xfId="13793"/>
    <cellStyle name="40% - Accent1 2 3 4 2 2 3" xfId="13794"/>
    <cellStyle name="40% - Accent1 2 3 4 2 2 3 2" xfId="13795"/>
    <cellStyle name="40% - Accent1 2 3 4 2 2 3 2 2" xfId="13796"/>
    <cellStyle name="40% - Accent1 2 3 4 2 2 3 3" xfId="13797"/>
    <cellStyle name="40% - Accent1 2 3 4 2 2 4" xfId="13798"/>
    <cellStyle name="40% - Accent1 2 3 4 2 2 4 2" xfId="13799"/>
    <cellStyle name="40% - Accent1 2 3 4 2 2 5" xfId="13800"/>
    <cellStyle name="40% - Accent1 2 3 4 2 3" xfId="13801"/>
    <cellStyle name="40% - Accent1 2 3 4 2 3 2" xfId="13802"/>
    <cellStyle name="40% - Accent1 2 3 4 2 3 2 2" xfId="13803"/>
    <cellStyle name="40% - Accent1 2 3 4 2 3 2 2 2" xfId="13804"/>
    <cellStyle name="40% - Accent1 2 3 4 2 3 2 3" xfId="13805"/>
    <cellStyle name="40% - Accent1 2 3 4 2 3 3" xfId="13806"/>
    <cellStyle name="40% - Accent1 2 3 4 2 3 3 2" xfId="13807"/>
    <cellStyle name="40% - Accent1 2 3 4 2 3 4" xfId="13808"/>
    <cellStyle name="40% - Accent1 2 3 4 2 4" xfId="13809"/>
    <cellStyle name="40% - Accent1 2 3 4 2 4 2" xfId="13810"/>
    <cellStyle name="40% - Accent1 2 3 4 2 4 2 2" xfId="13811"/>
    <cellStyle name="40% - Accent1 2 3 4 2 4 3" xfId="13812"/>
    <cellStyle name="40% - Accent1 2 3 4 2 5" xfId="13813"/>
    <cellStyle name="40% - Accent1 2 3 4 2 5 2" xfId="13814"/>
    <cellStyle name="40% - Accent1 2 3 4 2 6" xfId="13815"/>
    <cellStyle name="40% - Accent1 2 3 4 3" xfId="13816"/>
    <cellStyle name="40% - Accent1 2 3 4 3 2" xfId="13817"/>
    <cellStyle name="40% - Accent1 2 3 4 3 2 2" xfId="13818"/>
    <cellStyle name="40% - Accent1 2 3 4 3 2 2 2" xfId="13819"/>
    <cellStyle name="40% - Accent1 2 3 4 3 2 2 2 2" xfId="13820"/>
    <cellStyle name="40% - Accent1 2 3 4 3 2 2 3" xfId="13821"/>
    <cellStyle name="40% - Accent1 2 3 4 3 2 3" xfId="13822"/>
    <cellStyle name="40% - Accent1 2 3 4 3 2 3 2" xfId="13823"/>
    <cellStyle name="40% - Accent1 2 3 4 3 2 4" xfId="13824"/>
    <cellStyle name="40% - Accent1 2 3 4 3 3" xfId="13825"/>
    <cellStyle name="40% - Accent1 2 3 4 3 3 2" xfId="13826"/>
    <cellStyle name="40% - Accent1 2 3 4 3 3 2 2" xfId="13827"/>
    <cellStyle name="40% - Accent1 2 3 4 3 3 3" xfId="13828"/>
    <cellStyle name="40% - Accent1 2 3 4 3 4" xfId="13829"/>
    <cellStyle name="40% - Accent1 2 3 4 3 4 2" xfId="13830"/>
    <cellStyle name="40% - Accent1 2 3 4 3 5" xfId="13831"/>
    <cellStyle name="40% - Accent1 2 3 4 4" xfId="13832"/>
    <cellStyle name="40% - Accent1 2 3 4 4 2" xfId="13833"/>
    <cellStyle name="40% - Accent1 2 3 4 4 2 2" xfId="13834"/>
    <cellStyle name="40% - Accent1 2 3 4 4 2 2 2" xfId="13835"/>
    <cellStyle name="40% - Accent1 2 3 4 4 2 3" xfId="13836"/>
    <cellStyle name="40% - Accent1 2 3 4 4 3" xfId="13837"/>
    <cellStyle name="40% - Accent1 2 3 4 4 3 2" xfId="13838"/>
    <cellStyle name="40% - Accent1 2 3 4 4 4" xfId="13839"/>
    <cellStyle name="40% - Accent1 2 3 4 5" xfId="13840"/>
    <cellStyle name="40% - Accent1 2 3 4 5 2" xfId="13841"/>
    <cellStyle name="40% - Accent1 2 3 4 5 2 2" xfId="13842"/>
    <cellStyle name="40% - Accent1 2 3 4 5 3" xfId="13843"/>
    <cellStyle name="40% - Accent1 2 3 4 6" xfId="13844"/>
    <cellStyle name="40% - Accent1 2 3 4 6 2" xfId="13845"/>
    <cellStyle name="40% - Accent1 2 3 4 7" xfId="13846"/>
    <cellStyle name="40% - Accent1 2 3 5" xfId="13847"/>
    <cellStyle name="40% - Accent1 2 3 5 2" xfId="13848"/>
    <cellStyle name="40% - Accent1 2 3 5 2 2" xfId="13849"/>
    <cellStyle name="40% - Accent1 2 3 5 2 2 2" xfId="13850"/>
    <cellStyle name="40% - Accent1 2 3 5 2 2 2 2" xfId="13851"/>
    <cellStyle name="40% - Accent1 2 3 5 2 2 2 2 2" xfId="13852"/>
    <cellStyle name="40% - Accent1 2 3 5 2 2 2 3" xfId="13853"/>
    <cellStyle name="40% - Accent1 2 3 5 2 2 3" xfId="13854"/>
    <cellStyle name="40% - Accent1 2 3 5 2 2 3 2" xfId="13855"/>
    <cellStyle name="40% - Accent1 2 3 5 2 2 4" xfId="13856"/>
    <cellStyle name="40% - Accent1 2 3 5 2 3" xfId="13857"/>
    <cellStyle name="40% - Accent1 2 3 5 2 3 2" xfId="13858"/>
    <cellStyle name="40% - Accent1 2 3 5 2 3 2 2" xfId="13859"/>
    <cellStyle name="40% - Accent1 2 3 5 2 3 3" xfId="13860"/>
    <cellStyle name="40% - Accent1 2 3 5 2 4" xfId="13861"/>
    <cellStyle name="40% - Accent1 2 3 5 2 4 2" xfId="13862"/>
    <cellStyle name="40% - Accent1 2 3 5 2 5" xfId="13863"/>
    <cellStyle name="40% - Accent1 2 3 5 3" xfId="13864"/>
    <cellStyle name="40% - Accent1 2 3 5 3 2" xfId="13865"/>
    <cellStyle name="40% - Accent1 2 3 5 3 2 2" xfId="13866"/>
    <cellStyle name="40% - Accent1 2 3 5 3 2 2 2" xfId="13867"/>
    <cellStyle name="40% - Accent1 2 3 5 3 2 3" xfId="13868"/>
    <cellStyle name="40% - Accent1 2 3 5 3 3" xfId="13869"/>
    <cellStyle name="40% - Accent1 2 3 5 3 3 2" xfId="13870"/>
    <cellStyle name="40% - Accent1 2 3 5 3 4" xfId="13871"/>
    <cellStyle name="40% - Accent1 2 3 5 4" xfId="13872"/>
    <cellStyle name="40% - Accent1 2 3 5 4 2" xfId="13873"/>
    <cellStyle name="40% - Accent1 2 3 5 4 2 2" xfId="13874"/>
    <cellStyle name="40% - Accent1 2 3 5 4 3" xfId="13875"/>
    <cellStyle name="40% - Accent1 2 3 5 5" xfId="13876"/>
    <cellStyle name="40% - Accent1 2 3 5 5 2" xfId="13877"/>
    <cellStyle name="40% - Accent1 2 3 5 6" xfId="13878"/>
    <cellStyle name="40% - Accent1 2 3 6" xfId="13879"/>
    <cellStyle name="40% - Accent1 2 3 6 2" xfId="13880"/>
    <cellStyle name="40% - Accent1 2 3 6 2 2" xfId="13881"/>
    <cellStyle name="40% - Accent1 2 3 6 2 2 2" xfId="13882"/>
    <cellStyle name="40% - Accent1 2 3 6 2 2 2 2" xfId="13883"/>
    <cellStyle name="40% - Accent1 2 3 6 2 2 3" xfId="13884"/>
    <cellStyle name="40% - Accent1 2 3 6 2 3" xfId="13885"/>
    <cellStyle name="40% - Accent1 2 3 6 2 3 2" xfId="13886"/>
    <cellStyle name="40% - Accent1 2 3 6 2 4" xfId="13887"/>
    <cellStyle name="40% - Accent1 2 3 6 3" xfId="13888"/>
    <cellStyle name="40% - Accent1 2 3 6 3 2" xfId="13889"/>
    <cellStyle name="40% - Accent1 2 3 6 3 2 2" xfId="13890"/>
    <cellStyle name="40% - Accent1 2 3 6 3 3" xfId="13891"/>
    <cellStyle name="40% - Accent1 2 3 6 4" xfId="13892"/>
    <cellStyle name="40% - Accent1 2 3 6 4 2" xfId="13893"/>
    <cellStyle name="40% - Accent1 2 3 6 5" xfId="13894"/>
    <cellStyle name="40% - Accent1 2 3 7" xfId="13895"/>
    <cellStyle name="40% - Accent1 2 3 7 2" xfId="13896"/>
    <cellStyle name="40% - Accent1 2 3 7 2 2" xfId="13897"/>
    <cellStyle name="40% - Accent1 2 3 7 2 2 2" xfId="13898"/>
    <cellStyle name="40% - Accent1 2 3 7 2 3" xfId="13899"/>
    <cellStyle name="40% - Accent1 2 3 7 3" xfId="13900"/>
    <cellStyle name="40% - Accent1 2 3 7 3 2" xfId="13901"/>
    <cellStyle name="40% - Accent1 2 3 7 4" xfId="13902"/>
    <cellStyle name="40% - Accent1 2 3 8" xfId="13903"/>
    <cellStyle name="40% - Accent1 2 3 8 2" xfId="13904"/>
    <cellStyle name="40% - Accent1 2 3 8 2 2" xfId="13905"/>
    <cellStyle name="40% - Accent1 2 3 8 3" xfId="13906"/>
    <cellStyle name="40% - Accent1 2 3 9" xfId="13907"/>
    <cellStyle name="40% - Accent1 2 3 9 2" xfId="13908"/>
    <cellStyle name="40% - Accent1 2 4" xfId="13909"/>
    <cellStyle name="40% - Accent1 2 4 2" xfId="13910"/>
    <cellStyle name="40% - Accent1 2 4 2 2" xfId="13911"/>
    <cellStyle name="40% - Accent1 2 4 2 2 2" xfId="13912"/>
    <cellStyle name="40% - Accent1 2 4 2 2 2 2" xfId="13913"/>
    <cellStyle name="40% - Accent1 2 4 2 2 2 2 2" xfId="13914"/>
    <cellStyle name="40% - Accent1 2 4 2 2 2 2 2 2" xfId="13915"/>
    <cellStyle name="40% - Accent1 2 4 2 2 2 2 2 2 2" xfId="13916"/>
    <cellStyle name="40% - Accent1 2 4 2 2 2 2 2 2 2 2" xfId="13917"/>
    <cellStyle name="40% - Accent1 2 4 2 2 2 2 2 2 3" xfId="13918"/>
    <cellStyle name="40% - Accent1 2 4 2 2 2 2 2 3" xfId="13919"/>
    <cellStyle name="40% - Accent1 2 4 2 2 2 2 2 3 2" xfId="13920"/>
    <cellStyle name="40% - Accent1 2 4 2 2 2 2 2 4" xfId="13921"/>
    <cellStyle name="40% - Accent1 2 4 2 2 2 2 3" xfId="13922"/>
    <cellStyle name="40% - Accent1 2 4 2 2 2 2 3 2" xfId="13923"/>
    <cellStyle name="40% - Accent1 2 4 2 2 2 2 3 2 2" xfId="13924"/>
    <cellStyle name="40% - Accent1 2 4 2 2 2 2 3 3" xfId="13925"/>
    <cellStyle name="40% - Accent1 2 4 2 2 2 2 4" xfId="13926"/>
    <cellStyle name="40% - Accent1 2 4 2 2 2 2 4 2" xfId="13927"/>
    <cellStyle name="40% - Accent1 2 4 2 2 2 2 5" xfId="13928"/>
    <cellStyle name="40% - Accent1 2 4 2 2 2 3" xfId="13929"/>
    <cellStyle name="40% - Accent1 2 4 2 2 2 3 2" xfId="13930"/>
    <cellStyle name="40% - Accent1 2 4 2 2 2 3 2 2" xfId="13931"/>
    <cellStyle name="40% - Accent1 2 4 2 2 2 3 2 2 2" xfId="13932"/>
    <cellStyle name="40% - Accent1 2 4 2 2 2 3 2 3" xfId="13933"/>
    <cellStyle name="40% - Accent1 2 4 2 2 2 3 3" xfId="13934"/>
    <cellStyle name="40% - Accent1 2 4 2 2 2 3 3 2" xfId="13935"/>
    <cellStyle name="40% - Accent1 2 4 2 2 2 3 4" xfId="13936"/>
    <cellStyle name="40% - Accent1 2 4 2 2 2 4" xfId="13937"/>
    <cellStyle name="40% - Accent1 2 4 2 2 2 4 2" xfId="13938"/>
    <cellStyle name="40% - Accent1 2 4 2 2 2 4 2 2" xfId="13939"/>
    <cellStyle name="40% - Accent1 2 4 2 2 2 4 3" xfId="13940"/>
    <cellStyle name="40% - Accent1 2 4 2 2 2 5" xfId="13941"/>
    <cellStyle name="40% - Accent1 2 4 2 2 2 5 2" xfId="13942"/>
    <cellStyle name="40% - Accent1 2 4 2 2 2 6" xfId="13943"/>
    <cellStyle name="40% - Accent1 2 4 2 2 3" xfId="13944"/>
    <cellStyle name="40% - Accent1 2 4 2 2 3 2" xfId="13945"/>
    <cellStyle name="40% - Accent1 2 4 2 2 3 2 2" xfId="13946"/>
    <cellStyle name="40% - Accent1 2 4 2 2 3 2 2 2" xfId="13947"/>
    <cellStyle name="40% - Accent1 2 4 2 2 3 2 2 2 2" xfId="13948"/>
    <cellStyle name="40% - Accent1 2 4 2 2 3 2 2 3" xfId="13949"/>
    <cellStyle name="40% - Accent1 2 4 2 2 3 2 3" xfId="13950"/>
    <cellStyle name="40% - Accent1 2 4 2 2 3 2 3 2" xfId="13951"/>
    <cellStyle name="40% - Accent1 2 4 2 2 3 2 4" xfId="13952"/>
    <cellStyle name="40% - Accent1 2 4 2 2 3 3" xfId="13953"/>
    <cellStyle name="40% - Accent1 2 4 2 2 3 3 2" xfId="13954"/>
    <cellStyle name="40% - Accent1 2 4 2 2 3 3 2 2" xfId="13955"/>
    <cellStyle name="40% - Accent1 2 4 2 2 3 3 3" xfId="13956"/>
    <cellStyle name="40% - Accent1 2 4 2 2 3 4" xfId="13957"/>
    <cellStyle name="40% - Accent1 2 4 2 2 3 4 2" xfId="13958"/>
    <cellStyle name="40% - Accent1 2 4 2 2 3 5" xfId="13959"/>
    <cellStyle name="40% - Accent1 2 4 2 2 4" xfId="13960"/>
    <cellStyle name="40% - Accent1 2 4 2 2 4 2" xfId="13961"/>
    <cellStyle name="40% - Accent1 2 4 2 2 4 2 2" xfId="13962"/>
    <cellStyle name="40% - Accent1 2 4 2 2 4 2 2 2" xfId="13963"/>
    <cellStyle name="40% - Accent1 2 4 2 2 4 2 3" xfId="13964"/>
    <cellStyle name="40% - Accent1 2 4 2 2 4 3" xfId="13965"/>
    <cellStyle name="40% - Accent1 2 4 2 2 4 3 2" xfId="13966"/>
    <cellStyle name="40% - Accent1 2 4 2 2 4 4" xfId="13967"/>
    <cellStyle name="40% - Accent1 2 4 2 2 5" xfId="13968"/>
    <cellStyle name="40% - Accent1 2 4 2 2 5 2" xfId="13969"/>
    <cellStyle name="40% - Accent1 2 4 2 2 5 2 2" xfId="13970"/>
    <cellStyle name="40% - Accent1 2 4 2 2 5 3" xfId="13971"/>
    <cellStyle name="40% - Accent1 2 4 2 2 6" xfId="13972"/>
    <cellStyle name="40% - Accent1 2 4 2 2 6 2" xfId="13973"/>
    <cellStyle name="40% - Accent1 2 4 2 2 7" xfId="13974"/>
    <cellStyle name="40% - Accent1 2 4 2 3" xfId="13975"/>
    <cellStyle name="40% - Accent1 2 4 2 3 2" xfId="13976"/>
    <cellStyle name="40% - Accent1 2 4 2 3 2 2" xfId="13977"/>
    <cellStyle name="40% - Accent1 2 4 2 3 2 2 2" xfId="13978"/>
    <cellStyle name="40% - Accent1 2 4 2 3 2 2 2 2" xfId="13979"/>
    <cellStyle name="40% - Accent1 2 4 2 3 2 2 2 2 2" xfId="13980"/>
    <cellStyle name="40% - Accent1 2 4 2 3 2 2 2 3" xfId="13981"/>
    <cellStyle name="40% - Accent1 2 4 2 3 2 2 3" xfId="13982"/>
    <cellStyle name="40% - Accent1 2 4 2 3 2 2 3 2" xfId="13983"/>
    <cellStyle name="40% - Accent1 2 4 2 3 2 2 4" xfId="13984"/>
    <cellStyle name="40% - Accent1 2 4 2 3 2 3" xfId="13985"/>
    <cellStyle name="40% - Accent1 2 4 2 3 2 3 2" xfId="13986"/>
    <cellStyle name="40% - Accent1 2 4 2 3 2 3 2 2" xfId="13987"/>
    <cellStyle name="40% - Accent1 2 4 2 3 2 3 3" xfId="13988"/>
    <cellStyle name="40% - Accent1 2 4 2 3 2 4" xfId="13989"/>
    <cellStyle name="40% - Accent1 2 4 2 3 2 4 2" xfId="13990"/>
    <cellStyle name="40% - Accent1 2 4 2 3 2 5" xfId="13991"/>
    <cellStyle name="40% - Accent1 2 4 2 3 3" xfId="13992"/>
    <cellStyle name="40% - Accent1 2 4 2 3 3 2" xfId="13993"/>
    <cellStyle name="40% - Accent1 2 4 2 3 3 2 2" xfId="13994"/>
    <cellStyle name="40% - Accent1 2 4 2 3 3 2 2 2" xfId="13995"/>
    <cellStyle name="40% - Accent1 2 4 2 3 3 2 3" xfId="13996"/>
    <cellStyle name="40% - Accent1 2 4 2 3 3 3" xfId="13997"/>
    <cellStyle name="40% - Accent1 2 4 2 3 3 3 2" xfId="13998"/>
    <cellStyle name="40% - Accent1 2 4 2 3 3 4" xfId="13999"/>
    <cellStyle name="40% - Accent1 2 4 2 3 4" xfId="14000"/>
    <cellStyle name="40% - Accent1 2 4 2 3 4 2" xfId="14001"/>
    <cellStyle name="40% - Accent1 2 4 2 3 4 2 2" xfId="14002"/>
    <cellStyle name="40% - Accent1 2 4 2 3 4 3" xfId="14003"/>
    <cellStyle name="40% - Accent1 2 4 2 3 5" xfId="14004"/>
    <cellStyle name="40% - Accent1 2 4 2 3 5 2" xfId="14005"/>
    <cellStyle name="40% - Accent1 2 4 2 3 6" xfId="14006"/>
    <cellStyle name="40% - Accent1 2 4 2 4" xfId="14007"/>
    <cellStyle name="40% - Accent1 2 4 2 4 2" xfId="14008"/>
    <cellStyle name="40% - Accent1 2 4 2 4 2 2" xfId="14009"/>
    <cellStyle name="40% - Accent1 2 4 2 4 2 2 2" xfId="14010"/>
    <cellStyle name="40% - Accent1 2 4 2 4 2 2 2 2" xfId="14011"/>
    <cellStyle name="40% - Accent1 2 4 2 4 2 2 3" xfId="14012"/>
    <cellStyle name="40% - Accent1 2 4 2 4 2 3" xfId="14013"/>
    <cellStyle name="40% - Accent1 2 4 2 4 2 3 2" xfId="14014"/>
    <cellStyle name="40% - Accent1 2 4 2 4 2 4" xfId="14015"/>
    <cellStyle name="40% - Accent1 2 4 2 4 3" xfId="14016"/>
    <cellStyle name="40% - Accent1 2 4 2 4 3 2" xfId="14017"/>
    <cellStyle name="40% - Accent1 2 4 2 4 3 2 2" xfId="14018"/>
    <cellStyle name="40% - Accent1 2 4 2 4 3 3" xfId="14019"/>
    <cellStyle name="40% - Accent1 2 4 2 4 4" xfId="14020"/>
    <cellStyle name="40% - Accent1 2 4 2 4 4 2" xfId="14021"/>
    <cellStyle name="40% - Accent1 2 4 2 4 5" xfId="14022"/>
    <cellStyle name="40% - Accent1 2 4 2 5" xfId="14023"/>
    <cellStyle name="40% - Accent1 2 4 2 5 2" xfId="14024"/>
    <cellStyle name="40% - Accent1 2 4 2 5 2 2" xfId="14025"/>
    <cellStyle name="40% - Accent1 2 4 2 5 2 2 2" xfId="14026"/>
    <cellStyle name="40% - Accent1 2 4 2 5 2 3" xfId="14027"/>
    <cellStyle name="40% - Accent1 2 4 2 5 3" xfId="14028"/>
    <cellStyle name="40% - Accent1 2 4 2 5 3 2" xfId="14029"/>
    <cellStyle name="40% - Accent1 2 4 2 5 4" xfId="14030"/>
    <cellStyle name="40% - Accent1 2 4 2 6" xfId="14031"/>
    <cellStyle name="40% - Accent1 2 4 2 6 2" xfId="14032"/>
    <cellStyle name="40% - Accent1 2 4 2 6 2 2" xfId="14033"/>
    <cellStyle name="40% - Accent1 2 4 2 6 3" xfId="14034"/>
    <cellStyle name="40% - Accent1 2 4 2 7" xfId="14035"/>
    <cellStyle name="40% - Accent1 2 4 2 7 2" xfId="14036"/>
    <cellStyle name="40% - Accent1 2 4 2 8" xfId="14037"/>
    <cellStyle name="40% - Accent1 2 4 3" xfId="14038"/>
    <cellStyle name="40% - Accent1 2 4 3 2" xfId="14039"/>
    <cellStyle name="40% - Accent1 2 4 3 2 2" xfId="14040"/>
    <cellStyle name="40% - Accent1 2 4 3 2 2 2" xfId="14041"/>
    <cellStyle name="40% - Accent1 2 4 3 2 2 2 2" xfId="14042"/>
    <cellStyle name="40% - Accent1 2 4 3 2 2 2 2 2" xfId="14043"/>
    <cellStyle name="40% - Accent1 2 4 3 2 2 2 2 2 2" xfId="14044"/>
    <cellStyle name="40% - Accent1 2 4 3 2 2 2 2 3" xfId="14045"/>
    <cellStyle name="40% - Accent1 2 4 3 2 2 2 3" xfId="14046"/>
    <cellStyle name="40% - Accent1 2 4 3 2 2 2 3 2" xfId="14047"/>
    <cellStyle name="40% - Accent1 2 4 3 2 2 2 4" xfId="14048"/>
    <cellStyle name="40% - Accent1 2 4 3 2 2 3" xfId="14049"/>
    <cellStyle name="40% - Accent1 2 4 3 2 2 3 2" xfId="14050"/>
    <cellStyle name="40% - Accent1 2 4 3 2 2 3 2 2" xfId="14051"/>
    <cellStyle name="40% - Accent1 2 4 3 2 2 3 3" xfId="14052"/>
    <cellStyle name="40% - Accent1 2 4 3 2 2 4" xfId="14053"/>
    <cellStyle name="40% - Accent1 2 4 3 2 2 4 2" xfId="14054"/>
    <cellStyle name="40% - Accent1 2 4 3 2 2 5" xfId="14055"/>
    <cellStyle name="40% - Accent1 2 4 3 2 3" xfId="14056"/>
    <cellStyle name="40% - Accent1 2 4 3 2 3 2" xfId="14057"/>
    <cellStyle name="40% - Accent1 2 4 3 2 3 2 2" xfId="14058"/>
    <cellStyle name="40% - Accent1 2 4 3 2 3 2 2 2" xfId="14059"/>
    <cellStyle name="40% - Accent1 2 4 3 2 3 2 3" xfId="14060"/>
    <cellStyle name="40% - Accent1 2 4 3 2 3 3" xfId="14061"/>
    <cellStyle name="40% - Accent1 2 4 3 2 3 3 2" xfId="14062"/>
    <cellStyle name="40% - Accent1 2 4 3 2 3 4" xfId="14063"/>
    <cellStyle name="40% - Accent1 2 4 3 2 4" xfId="14064"/>
    <cellStyle name="40% - Accent1 2 4 3 2 4 2" xfId="14065"/>
    <cellStyle name="40% - Accent1 2 4 3 2 4 2 2" xfId="14066"/>
    <cellStyle name="40% - Accent1 2 4 3 2 4 3" xfId="14067"/>
    <cellStyle name="40% - Accent1 2 4 3 2 5" xfId="14068"/>
    <cellStyle name="40% - Accent1 2 4 3 2 5 2" xfId="14069"/>
    <cellStyle name="40% - Accent1 2 4 3 2 6" xfId="14070"/>
    <cellStyle name="40% - Accent1 2 4 3 3" xfId="14071"/>
    <cellStyle name="40% - Accent1 2 4 3 3 2" xfId="14072"/>
    <cellStyle name="40% - Accent1 2 4 3 3 2 2" xfId="14073"/>
    <cellStyle name="40% - Accent1 2 4 3 3 2 2 2" xfId="14074"/>
    <cellStyle name="40% - Accent1 2 4 3 3 2 2 2 2" xfId="14075"/>
    <cellStyle name="40% - Accent1 2 4 3 3 2 2 3" xfId="14076"/>
    <cellStyle name="40% - Accent1 2 4 3 3 2 3" xfId="14077"/>
    <cellStyle name="40% - Accent1 2 4 3 3 2 3 2" xfId="14078"/>
    <cellStyle name="40% - Accent1 2 4 3 3 2 4" xfId="14079"/>
    <cellStyle name="40% - Accent1 2 4 3 3 3" xfId="14080"/>
    <cellStyle name="40% - Accent1 2 4 3 3 3 2" xfId="14081"/>
    <cellStyle name="40% - Accent1 2 4 3 3 3 2 2" xfId="14082"/>
    <cellStyle name="40% - Accent1 2 4 3 3 3 3" xfId="14083"/>
    <cellStyle name="40% - Accent1 2 4 3 3 4" xfId="14084"/>
    <cellStyle name="40% - Accent1 2 4 3 3 4 2" xfId="14085"/>
    <cellStyle name="40% - Accent1 2 4 3 3 5" xfId="14086"/>
    <cellStyle name="40% - Accent1 2 4 3 4" xfId="14087"/>
    <cellStyle name="40% - Accent1 2 4 3 4 2" xfId="14088"/>
    <cellStyle name="40% - Accent1 2 4 3 4 2 2" xfId="14089"/>
    <cellStyle name="40% - Accent1 2 4 3 4 2 2 2" xfId="14090"/>
    <cellStyle name="40% - Accent1 2 4 3 4 2 3" xfId="14091"/>
    <cellStyle name="40% - Accent1 2 4 3 4 3" xfId="14092"/>
    <cellStyle name="40% - Accent1 2 4 3 4 3 2" xfId="14093"/>
    <cellStyle name="40% - Accent1 2 4 3 4 4" xfId="14094"/>
    <cellStyle name="40% - Accent1 2 4 3 5" xfId="14095"/>
    <cellStyle name="40% - Accent1 2 4 3 5 2" xfId="14096"/>
    <cellStyle name="40% - Accent1 2 4 3 5 2 2" xfId="14097"/>
    <cellStyle name="40% - Accent1 2 4 3 5 3" xfId="14098"/>
    <cellStyle name="40% - Accent1 2 4 3 6" xfId="14099"/>
    <cellStyle name="40% - Accent1 2 4 3 6 2" xfId="14100"/>
    <cellStyle name="40% - Accent1 2 4 3 7" xfId="14101"/>
    <cellStyle name="40% - Accent1 2 4 4" xfId="14102"/>
    <cellStyle name="40% - Accent1 2 4 4 2" xfId="14103"/>
    <cellStyle name="40% - Accent1 2 4 4 2 2" xfId="14104"/>
    <cellStyle name="40% - Accent1 2 4 4 2 2 2" xfId="14105"/>
    <cellStyle name="40% - Accent1 2 4 4 2 2 2 2" xfId="14106"/>
    <cellStyle name="40% - Accent1 2 4 4 2 2 2 2 2" xfId="14107"/>
    <cellStyle name="40% - Accent1 2 4 4 2 2 2 3" xfId="14108"/>
    <cellStyle name="40% - Accent1 2 4 4 2 2 3" xfId="14109"/>
    <cellStyle name="40% - Accent1 2 4 4 2 2 3 2" xfId="14110"/>
    <cellStyle name="40% - Accent1 2 4 4 2 2 4" xfId="14111"/>
    <cellStyle name="40% - Accent1 2 4 4 2 3" xfId="14112"/>
    <cellStyle name="40% - Accent1 2 4 4 2 3 2" xfId="14113"/>
    <cellStyle name="40% - Accent1 2 4 4 2 3 2 2" xfId="14114"/>
    <cellStyle name="40% - Accent1 2 4 4 2 3 3" xfId="14115"/>
    <cellStyle name="40% - Accent1 2 4 4 2 4" xfId="14116"/>
    <cellStyle name="40% - Accent1 2 4 4 2 4 2" xfId="14117"/>
    <cellStyle name="40% - Accent1 2 4 4 2 5" xfId="14118"/>
    <cellStyle name="40% - Accent1 2 4 4 3" xfId="14119"/>
    <cellStyle name="40% - Accent1 2 4 4 3 2" xfId="14120"/>
    <cellStyle name="40% - Accent1 2 4 4 3 2 2" xfId="14121"/>
    <cellStyle name="40% - Accent1 2 4 4 3 2 2 2" xfId="14122"/>
    <cellStyle name="40% - Accent1 2 4 4 3 2 3" xfId="14123"/>
    <cellStyle name="40% - Accent1 2 4 4 3 3" xfId="14124"/>
    <cellStyle name="40% - Accent1 2 4 4 3 3 2" xfId="14125"/>
    <cellStyle name="40% - Accent1 2 4 4 3 4" xfId="14126"/>
    <cellStyle name="40% - Accent1 2 4 4 4" xfId="14127"/>
    <cellStyle name="40% - Accent1 2 4 4 4 2" xfId="14128"/>
    <cellStyle name="40% - Accent1 2 4 4 4 2 2" xfId="14129"/>
    <cellStyle name="40% - Accent1 2 4 4 4 3" xfId="14130"/>
    <cellStyle name="40% - Accent1 2 4 4 5" xfId="14131"/>
    <cellStyle name="40% - Accent1 2 4 4 5 2" xfId="14132"/>
    <cellStyle name="40% - Accent1 2 4 4 6" xfId="14133"/>
    <cellStyle name="40% - Accent1 2 4 5" xfId="14134"/>
    <cellStyle name="40% - Accent1 2 4 5 2" xfId="14135"/>
    <cellStyle name="40% - Accent1 2 4 5 2 2" xfId="14136"/>
    <cellStyle name="40% - Accent1 2 4 5 2 2 2" xfId="14137"/>
    <cellStyle name="40% - Accent1 2 4 5 2 2 2 2" xfId="14138"/>
    <cellStyle name="40% - Accent1 2 4 5 2 2 3" xfId="14139"/>
    <cellStyle name="40% - Accent1 2 4 5 2 3" xfId="14140"/>
    <cellStyle name="40% - Accent1 2 4 5 2 3 2" xfId="14141"/>
    <cellStyle name="40% - Accent1 2 4 5 2 4" xfId="14142"/>
    <cellStyle name="40% - Accent1 2 4 5 3" xfId="14143"/>
    <cellStyle name="40% - Accent1 2 4 5 3 2" xfId="14144"/>
    <cellStyle name="40% - Accent1 2 4 5 3 2 2" xfId="14145"/>
    <cellStyle name="40% - Accent1 2 4 5 3 3" xfId="14146"/>
    <cellStyle name="40% - Accent1 2 4 5 4" xfId="14147"/>
    <cellStyle name="40% - Accent1 2 4 5 4 2" xfId="14148"/>
    <cellStyle name="40% - Accent1 2 4 5 5" xfId="14149"/>
    <cellStyle name="40% - Accent1 2 4 6" xfId="14150"/>
    <cellStyle name="40% - Accent1 2 4 6 2" xfId="14151"/>
    <cellStyle name="40% - Accent1 2 4 6 2 2" xfId="14152"/>
    <cellStyle name="40% - Accent1 2 4 6 2 2 2" xfId="14153"/>
    <cellStyle name="40% - Accent1 2 4 6 2 3" xfId="14154"/>
    <cellStyle name="40% - Accent1 2 4 6 3" xfId="14155"/>
    <cellStyle name="40% - Accent1 2 4 6 3 2" xfId="14156"/>
    <cellStyle name="40% - Accent1 2 4 6 4" xfId="14157"/>
    <cellStyle name="40% - Accent1 2 4 7" xfId="14158"/>
    <cellStyle name="40% - Accent1 2 4 7 2" xfId="14159"/>
    <cellStyle name="40% - Accent1 2 4 7 2 2" xfId="14160"/>
    <cellStyle name="40% - Accent1 2 4 7 3" xfId="14161"/>
    <cellStyle name="40% - Accent1 2 4 8" xfId="14162"/>
    <cellStyle name="40% - Accent1 2 4 8 2" xfId="14163"/>
    <cellStyle name="40% - Accent1 2 4 9" xfId="14164"/>
    <cellStyle name="40% - Accent1 2 5" xfId="14165"/>
    <cellStyle name="40% - Accent1 2 5 2" xfId="14166"/>
    <cellStyle name="40% - Accent1 2 5 2 2" xfId="14167"/>
    <cellStyle name="40% - Accent1 2 5 2 2 2" xfId="14168"/>
    <cellStyle name="40% - Accent1 2 5 2 2 2 2" xfId="14169"/>
    <cellStyle name="40% - Accent1 2 5 2 2 2 2 2" xfId="14170"/>
    <cellStyle name="40% - Accent1 2 5 2 2 2 2 2 2" xfId="14171"/>
    <cellStyle name="40% - Accent1 2 5 2 2 2 2 2 2 2" xfId="14172"/>
    <cellStyle name="40% - Accent1 2 5 2 2 2 2 2 3" xfId="14173"/>
    <cellStyle name="40% - Accent1 2 5 2 2 2 2 3" xfId="14174"/>
    <cellStyle name="40% - Accent1 2 5 2 2 2 2 3 2" xfId="14175"/>
    <cellStyle name="40% - Accent1 2 5 2 2 2 2 4" xfId="14176"/>
    <cellStyle name="40% - Accent1 2 5 2 2 2 3" xfId="14177"/>
    <cellStyle name="40% - Accent1 2 5 2 2 2 3 2" xfId="14178"/>
    <cellStyle name="40% - Accent1 2 5 2 2 2 3 2 2" xfId="14179"/>
    <cellStyle name="40% - Accent1 2 5 2 2 2 3 3" xfId="14180"/>
    <cellStyle name="40% - Accent1 2 5 2 2 2 4" xfId="14181"/>
    <cellStyle name="40% - Accent1 2 5 2 2 2 4 2" xfId="14182"/>
    <cellStyle name="40% - Accent1 2 5 2 2 2 5" xfId="14183"/>
    <cellStyle name="40% - Accent1 2 5 2 2 3" xfId="14184"/>
    <cellStyle name="40% - Accent1 2 5 2 2 3 2" xfId="14185"/>
    <cellStyle name="40% - Accent1 2 5 2 2 3 2 2" xfId="14186"/>
    <cellStyle name="40% - Accent1 2 5 2 2 3 2 2 2" xfId="14187"/>
    <cellStyle name="40% - Accent1 2 5 2 2 3 2 3" xfId="14188"/>
    <cellStyle name="40% - Accent1 2 5 2 2 3 3" xfId="14189"/>
    <cellStyle name="40% - Accent1 2 5 2 2 3 3 2" xfId="14190"/>
    <cellStyle name="40% - Accent1 2 5 2 2 3 4" xfId="14191"/>
    <cellStyle name="40% - Accent1 2 5 2 2 4" xfId="14192"/>
    <cellStyle name="40% - Accent1 2 5 2 2 4 2" xfId="14193"/>
    <cellStyle name="40% - Accent1 2 5 2 2 4 2 2" xfId="14194"/>
    <cellStyle name="40% - Accent1 2 5 2 2 4 3" xfId="14195"/>
    <cellStyle name="40% - Accent1 2 5 2 2 5" xfId="14196"/>
    <cellStyle name="40% - Accent1 2 5 2 2 5 2" xfId="14197"/>
    <cellStyle name="40% - Accent1 2 5 2 2 6" xfId="14198"/>
    <cellStyle name="40% - Accent1 2 5 2 3" xfId="14199"/>
    <cellStyle name="40% - Accent1 2 5 2 3 2" xfId="14200"/>
    <cellStyle name="40% - Accent1 2 5 2 3 2 2" xfId="14201"/>
    <cellStyle name="40% - Accent1 2 5 2 3 2 2 2" xfId="14202"/>
    <cellStyle name="40% - Accent1 2 5 2 3 2 2 2 2" xfId="14203"/>
    <cellStyle name="40% - Accent1 2 5 2 3 2 2 3" xfId="14204"/>
    <cellStyle name="40% - Accent1 2 5 2 3 2 3" xfId="14205"/>
    <cellStyle name="40% - Accent1 2 5 2 3 2 3 2" xfId="14206"/>
    <cellStyle name="40% - Accent1 2 5 2 3 2 4" xfId="14207"/>
    <cellStyle name="40% - Accent1 2 5 2 3 3" xfId="14208"/>
    <cellStyle name="40% - Accent1 2 5 2 3 3 2" xfId="14209"/>
    <cellStyle name="40% - Accent1 2 5 2 3 3 2 2" xfId="14210"/>
    <cellStyle name="40% - Accent1 2 5 2 3 3 3" xfId="14211"/>
    <cellStyle name="40% - Accent1 2 5 2 3 4" xfId="14212"/>
    <cellStyle name="40% - Accent1 2 5 2 3 4 2" xfId="14213"/>
    <cellStyle name="40% - Accent1 2 5 2 3 5" xfId="14214"/>
    <cellStyle name="40% - Accent1 2 5 2 4" xfId="14215"/>
    <cellStyle name="40% - Accent1 2 5 2 4 2" xfId="14216"/>
    <cellStyle name="40% - Accent1 2 5 2 4 2 2" xfId="14217"/>
    <cellStyle name="40% - Accent1 2 5 2 4 2 2 2" xfId="14218"/>
    <cellStyle name="40% - Accent1 2 5 2 4 2 3" xfId="14219"/>
    <cellStyle name="40% - Accent1 2 5 2 4 3" xfId="14220"/>
    <cellStyle name="40% - Accent1 2 5 2 4 3 2" xfId="14221"/>
    <cellStyle name="40% - Accent1 2 5 2 4 4" xfId="14222"/>
    <cellStyle name="40% - Accent1 2 5 2 5" xfId="14223"/>
    <cellStyle name="40% - Accent1 2 5 2 5 2" xfId="14224"/>
    <cellStyle name="40% - Accent1 2 5 2 5 2 2" xfId="14225"/>
    <cellStyle name="40% - Accent1 2 5 2 5 3" xfId="14226"/>
    <cellStyle name="40% - Accent1 2 5 2 6" xfId="14227"/>
    <cellStyle name="40% - Accent1 2 5 2 6 2" xfId="14228"/>
    <cellStyle name="40% - Accent1 2 5 2 7" xfId="14229"/>
    <cellStyle name="40% - Accent1 2 5 3" xfId="14230"/>
    <cellStyle name="40% - Accent1 2 5 3 2" xfId="14231"/>
    <cellStyle name="40% - Accent1 2 5 3 2 2" xfId="14232"/>
    <cellStyle name="40% - Accent1 2 5 3 2 2 2" xfId="14233"/>
    <cellStyle name="40% - Accent1 2 5 3 2 2 2 2" xfId="14234"/>
    <cellStyle name="40% - Accent1 2 5 3 2 2 2 2 2" xfId="14235"/>
    <cellStyle name="40% - Accent1 2 5 3 2 2 2 3" xfId="14236"/>
    <cellStyle name="40% - Accent1 2 5 3 2 2 3" xfId="14237"/>
    <cellStyle name="40% - Accent1 2 5 3 2 2 3 2" xfId="14238"/>
    <cellStyle name="40% - Accent1 2 5 3 2 2 4" xfId="14239"/>
    <cellStyle name="40% - Accent1 2 5 3 2 3" xfId="14240"/>
    <cellStyle name="40% - Accent1 2 5 3 2 3 2" xfId="14241"/>
    <cellStyle name="40% - Accent1 2 5 3 2 3 2 2" xfId="14242"/>
    <cellStyle name="40% - Accent1 2 5 3 2 3 3" xfId="14243"/>
    <cellStyle name="40% - Accent1 2 5 3 2 4" xfId="14244"/>
    <cellStyle name="40% - Accent1 2 5 3 2 4 2" xfId="14245"/>
    <cellStyle name="40% - Accent1 2 5 3 2 5" xfId="14246"/>
    <cellStyle name="40% - Accent1 2 5 3 3" xfId="14247"/>
    <cellStyle name="40% - Accent1 2 5 3 3 2" xfId="14248"/>
    <cellStyle name="40% - Accent1 2 5 3 3 2 2" xfId="14249"/>
    <cellStyle name="40% - Accent1 2 5 3 3 2 2 2" xfId="14250"/>
    <cellStyle name="40% - Accent1 2 5 3 3 2 3" xfId="14251"/>
    <cellStyle name="40% - Accent1 2 5 3 3 3" xfId="14252"/>
    <cellStyle name="40% - Accent1 2 5 3 3 3 2" xfId="14253"/>
    <cellStyle name="40% - Accent1 2 5 3 3 4" xfId="14254"/>
    <cellStyle name="40% - Accent1 2 5 3 4" xfId="14255"/>
    <cellStyle name="40% - Accent1 2 5 3 4 2" xfId="14256"/>
    <cellStyle name="40% - Accent1 2 5 3 4 2 2" xfId="14257"/>
    <cellStyle name="40% - Accent1 2 5 3 4 3" xfId="14258"/>
    <cellStyle name="40% - Accent1 2 5 3 5" xfId="14259"/>
    <cellStyle name="40% - Accent1 2 5 3 5 2" xfId="14260"/>
    <cellStyle name="40% - Accent1 2 5 3 6" xfId="14261"/>
    <cellStyle name="40% - Accent1 2 5 4" xfId="14262"/>
    <cellStyle name="40% - Accent1 2 5 4 2" xfId="14263"/>
    <cellStyle name="40% - Accent1 2 5 4 2 2" xfId="14264"/>
    <cellStyle name="40% - Accent1 2 5 4 2 2 2" xfId="14265"/>
    <cellStyle name="40% - Accent1 2 5 4 2 2 2 2" xfId="14266"/>
    <cellStyle name="40% - Accent1 2 5 4 2 2 3" xfId="14267"/>
    <cellStyle name="40% - Accent1 2 5 4 2 3" xfId="14268"/>
    <cellStyle name="40% - Accent1 2 5 4 2 3 2" xfId="14269"/>
    <cellStyle name="40% - Accent1 2 5 4 2 4" xfId="14270"/>
    <cellStyle name="40% - Accent1 2 5 4 3" xfId="14271"/>
    <cellStyle name="40% - Accent1 2 5 4 3 2" xfId="14272"/>
    <cellStyle name="40% - Accent1 2 5 4 3 2 2" xfId="14273"/>
    <cellStyle name="40% - Accent1 2 5 4 3 3" xfId="14274"/>
    <cellStyle name="40% - Accent1 2 5 4 4" xfId="14275"/>
    <cellStyle name="40% - Accent1 2 5 4 4 2" xfId="14276"/>
    <cellStyle name="40% - Accent1 2 5 4 5" xfId="14277"/>
    <cellStyle name="40% - Accent1 2 5 5" xfId="14278"/>
    <cellStyle name="40% - Accent1 2 5 5 2" xfId="14279"/>
    <cellStyle name="40% - Accent1 2 5 5 2 2" xfId="14280"/>
    <cellStyle name="40% - Accent1 2 5 5 2 2 2" xfId="14281"/>
    <cellStyle name="40% - Accent1 2 5 5 2 3" xfId="14282"/>
    <cellStyle name="40% - Accent1 2 5 5 3" xfId="14283"/>
    <cellStyle name="40% - Accent1 2 5 5 3 2" xfId="14284"/>
    <cellStyle name="40% - Accent1 2 5 5 4" xfId="14285"/>
    <cellStyle name="40% - Accent1 2 5 6" xfId="14286"/>
    <cellStyle name="40% - Accent1 2 5 6 2" xfId="14287"/>
    <cellStyle name="40% - Accent1 2 5 6 2 2" xfId="14288"/>
    <cellStyle name="40% - Accent1 2 5 6 3" xfId="14289"/>
    <cellStyle name="40% - Accent1 2 5 7" xfId="14290"/>
    <cellStyle name="40% - Accent1 2 5 7 2" xfId="14291"/>
    <cellStyle name="40% - Accent1 2 5 8" xfId="14292"/>
    <cellStyle name="40% - Accent1 2 6" xfId="14293"/>
    <cellStyle name="40% - Accent1 2 6 2" xfId="14294"/>
    <cellStyle name="40% - Accent1 2 6 2 2" xfId="14295"/>
    <cellStyle name="40% - Accent1 2 6 2 2 2" xfId="14296"/>
    <cellStyle name="40% - Accent1 2 6 2 2 2 2" xfId="14297"/>
    <cellStyle name="40% - Accent1 2 6 2 2 2 2 2" xfId="14298"/>
    <cellStyle name="40% - Accent1 2 6 2 2 2 2 2 2" xfId="14299"/>
    <cellStyle name="40% - Accent1 2 6 2 2 2 2 3" xfId="14300"/>
    <cellStyle name="40% - Accent1 2 6 2 2 2 3" xfId="14301"/>
    <cellStyle name="40% - Accent1 2 6 2 2 2 3 2" xfId="14302"/>
    <cellStyle name="40% - Accent1 2 6 2 2 2 4" xfId="14303"/>
    <cellStyle name="40% - Accent1 2 6 2 2 3" xfId="14304"/>
    <cellStyle name="40% - Accent1 2 6 2 2 3 2" xfId="14305"/>
    <cellStyle name="40% - Accent1 2 6 2 2 3 2 2" xfId="14306"/>
    <cellStyle name="40% - Accent1 2 6 2 2 3 3" xfId="14307"/>
    <cellStyle name="40% - Accent1 2 6 2 2 4" xfId="14308"/>
    <cellStyle name="40% - Accent1 2 6 2 2 4 2" xfId="14309"/>
    <cellStyle name="40% - Accent1 2 6 2 2 5" xfId="14310"/>
    <cellStyle name="40% - Accent1 2 6 2 3" xfId="14311"/>
    <cellStyle name="40% - Accent1 2 6 2 3 2" xfId="14312"/>
    <cellStyle name="40% - Accent1 2 6 2 3 2 2" xfId="14313"/>
    <cellStyle name="40% - Accent1 2 6 2 3 2 2 2" xfId="14314"/>
    <cellStyle name="40% - Accent1 2 6 2 3 2 3" xfId="14315"/>
    <cellStyle name="40% - Accent1 2 6 2 3 3" xfId="14316"/>
    <cellStyle name="40% - Accent1 2 6 2 3 3 2" xfId="14317"/>
    <cellStyle name="40% - Accent1 2 6 2 3 4" xfId="14318"/>
    <cellStyle name="40% - Accent1 2 6 2 4" xfId="14319"/>
    <cellStyle name="40% - Accent1 2 6 2 4 2" xfId="14320"/>
    <cellStyle name="40% - Accent1 2 6 2 4 2 2" xfId="14321"/>
    <cellStyle name="40% - Accent1 2 6 2 4 3" xfId="14322"/>
    <cellStyle name="40% - Accent1 2 6 2 5" xfId="14323"/>
    <cellStyle name="40% - Accent1 2 6 2 5 2" xfId="14324"/>
    <cellStyle name="40% - Accent1 2 6 2 6" xfId="14325"/>
    <cellStyle name="40% - Accent1 2 6 3" xfId="14326"/>
    <cellStyle name="40% - Accent1 2 6 3 2" xfId="14327"/>
    <cellStyle name="40% - Accent1 2 6 3 2 2" xfId="14328"/>
    <cellStyle name="40% - Accent1 2 6 3 2 2 2" xfId="14329"/>
    <cellStyle name="40% - Accent1 2 6 3 2 2 2 2" xfId="14330"/>
    <cellStyle name="40% - Accent1 2 6 3 2 2 3" xfId="14331"/>
    <cellStyle name="40% - Accent1 2 6 3 2 3" xfId="14332"/>
    <cellStyle name="40% - Accent1 2 6 3 2 3 2" xfId="14333"/>
    <cellStyle name="40% - Accent1 2 6 3 2 4" xfId="14334"/>
    <cellStyle name="40% - Accent1 2 6 3 3" xfId="14335"/>
    <cellStyle name="40% - Accent1 2 6 3 3 2" xfId="14336"/>
    <cellStyle name="40% - Accent1 2 6 3 3 2 2" xfId="14337"/>
    <cellStyle name="40% - Accent1 2 6 3 3 3" xfId="14338"/>
    <cellStyle name="40% - Accent1 2 6 3 4" xfId="14339"/>
    <cellStyle name="40% - Accent1 2 6 3 4 2" xfId="14340"/>
    <cellStyle name="40% - Accent1 2 6 3 5" xfId="14341"/>
    <cellStyle name="40% - Accent1 2 6 4" xfId="14342"/>
    <cellStyle name="40% - Accent1 2 6 4 2" xfId="14343"/>
    <cellStyle name="40% - Accent1 2 6 4 2 2" xfId="14344"/>
    <cellStyle name="40% - Accent1 2 6 4 2 2 2" xfId="14345"/>
    <cellStyle name="40% - Accent1 2 6 4 2 3" xfId="14346"/>
    <cellStyle name="40% - Accent1 2 6 4 3" xfId="14347"/>
    <cellStyle name="40% - Accent1 2 6 4 3 2" xfId="14348"/>
    <cellStyle name="40% - Accent1 2 6 4 4" xfId="14349"/>
    <cellStyle name="40% - Accent1 2 6 5" xfId="14350"/>
    <cellStyle name="40% - Accent1 2 6 5 2" xfId="14351"/>
    <cellStyle name="40% - Accent1 2 6 5 2 2" xfId="14352"/>
    <cellStyle name="40% - Accent1 2 6 5 3" xfId="14353"/>
    <cellStyle name="40% - Accent1 2 6 6" xfId="14354"/>
    <cellStyle name="40% - Accent1 2 6 6 2" xfId="14355"/>
    <cellStyle name="40% - Accent1 2 6 7" xfId="14356"/>
    <cellStyle name="40% - Accent1 2 7" xfId="14357"/>
    <cellStyle name="40% - Accent1 2 7 2" xfId="14358"/>
    <cellStyle name="40% - Accent1 2 7 2 2" xfId="14359"/>
    <cellStyle name="40% - Accent1 2 7 2 2 2" xfId="14360"/>
    <cellStyle name="40% - Accent1 2 7 2 2 2 2" xfId="14361"/>
    <cellStyle name="40% - Accent1 2 7 2 2 2 2 2" xfId="14362"/>
    <cellStyle name="40% - Accent1 2 7 2 2 2 3" xfId="14363"/>
    <cellStyle name="40% - Accent1 2 7 2 2 3" xfId="14364"/>
    <cellStyle name="40% - Accent1 2 7 2 2 3 2" xfId="14365"/>
    <cellStyle name="40% - Accent1 2 7 2 2 4" xfId="14366"/>
    <cellStyle name="40% - Accent1 2 7 2 3" xfId="14367"/>
    <cellStyle name="40% - Accent1 2 7 2 3 2" xfId="14368"/>
    <cellStyle name="40% - Accent1 2 7 2 3 2 2" xfId="14369"/>
    <cellStyle name="40% - Accent1 2 7 2 3 3" xfId="14370"/>
    <cellStyle name="40% - Accent1 2 7 2 4" xfId="14371"/>
    <cellStyle name="40% - Accent1 2 7 2 4 2" xfId="14372"/>
    <cellStyle name="40% - Accent1 2 7 2 5" xfId="14373"/>
    <cellStyle name="40% - Accent1 2 7 3" xfId="14374"/>
    <cellStyle name="40% - Accent1 2 7 3 2" xfId="14375"/>
    <cellStyle name="40% - Accent1 2 7 3 2 2" xfId="14376"/>
    <cellStyle name="40% - Accent1 2 7 3 2 2 2" xfId="14377"/>
    <cellStyle name="40% - Accent1 2 7 3 2 3" xfId="14378"/>
    <cellStyle name="40% - Accent1 2 7 3 3" xfId="14379"/>
    <cellStyle name="40% - Accent1 2 7 3 3 2" xfId="14380"/>
    <cellStyle name="40% - Accent1 2 7 3 4" xfId="14381"/>
    <cellStyle name="40% - Accent1 2 7 4" xfId="14382"/>
    <cellStyle name="40% - Accent1 2 7 4 2" xfId="14383"/>
    <cellStyle name="40% - Accent1 2 7 4 2 2" xfId="14384"/>
    <cellStyle name="40% - Accent1 2 7 4 3" xfId="14385"/>
    <cellStyle name="40% - Accent1 2 7 5" xfId="14386"/>
    <cellStyle name="40% - Accent1 2 7 5 2" xfId="14387"/>
    <cellStyle name="40% - Accent1 2 7 6" xfId="14388"/>
    <cellStyle name="40% - Accent1 2 8" xfId="14389"/>
    <cellStyle name="40% - Accent1 2 8 2" xfId="14390"/>
    <cellStyle name="40% - Accent1 2 8 2 2" xfId="14391"/>
    <cellStyle name="40% - Accent1 2 8 2 2 2" xfId="14392"/>
    <cellStyle name="40% - Accent1 2 8 2 2 2 2" xfId="14393"/>
    <cellStyle name="40% - Accent1 2 8 2 2 3" xfId="14394"/>
    <cellStyle name="40% - Accent1 2 8 2 3" xfId="14395"/>
    <cellStyle name="40% - Accent1 2 8 2 3 2" xfId="14396"/>
    <cellStyle name="40% - Accent1 2 8 2 4" xfId="14397"/>
    <cellStyle name="40% - Accent1 2 8 3" xfId="14398"/>
    <cellStyle name="40% - Accent1 2 8 3 2" xfId="14399"/>
    <cellStyle name="40% - Accent1 2 8 3 2 2" xfId="14400"/>
    <cellStyle name="40% - Accent1 2 8 3 3" xfId="14401"/>
    <cellStyle name="40% - Accent1 2 8 4" xfId="14402"/>
    <cellStyle name="40% - Accent1 2 8 4 2" xfId="14403"/>
    <cellStyle name="40% - Accent1 2 8 5" xfId="14404"/>
    <cellStyle name="40% - Accent1 2 9" xfId="14405"/>
    <cellStyle name="40% - Accent1 2 9 2" xfId="14406"/>
    <cellStyle name="40% - Accent1 2 9 2 2" xfId="14407"/>
    <cellStyle name="40% - Accent1 2 9 2 2 2" xfId="14408"/>
    <cellStyle name="40% - Accent1 2 9 2 3" xfId="14409"/>
    <cellStyle name="40% - Accent1 2 9 3" xfId="14410"/>
    <cellStyle name="40% - Accent1 2 9 3 2" xfId="14411"/>
    <cellStyle name="40% - Accent1 2 9 4" xfId="14412"/>
    <cellStyle name="40% - Accent2 2" xfId="14413"/>
    <cellStyle name="40% - Accent2 2 10" xfId="14414"/>
    <cellStyle name="40% - Accent2 2 10 2" xfId="14415"/>
    <cellStyle name="40% - Accent2 2 10 2 2" xfId="14416"/>
    <cellStyle name="40% - Accent2 2 10 3" xfId="14417"/>
    <cellStyle name="40% - Accent2 2 11" xfId="14418"/>
    <cellStyle name="40% - Accent2 2 11 2" xfId="14419"/>
    <cellStyle name="40% - Accent2 2 12" xfId="14420"/>
    <cellStyle name="40% - Accent2 2 2" xfId="14421"/>
    <cellStyle name="40% - Accent2 2 2 10" xfId="14422"/>
    <cellStyle name="40% - Accent2 2 2 10 2" xfId="14423"/>
    <cellStyle name="40% - Accent2 2 2 11" xfId="14424"/>
    <cellStyle name="40% - Accent2 2 2 2" xfId="14425"/>
    <cellStyle name="40% - Accent2 2 2 2 10" xfId="14426"/>
    <cellStyle name="40% - Accent2 2 2 2 2" xfId="14427"/>
    <cellStyle name="40% - Accent2 2 2 2 2 2" xfId="14428"/>
    <cellStyle name="40% - Accent2 2 2 2 2 2 2" xfId="14429"/>
    <cellStyle name="40% - Accent2 2 2 2 2 2 2 2" xfId="14430"/>
    <cellStyle name="40% - Accent2 2 2 2 2 2 2 2 2" xfId="14431"/>
    <cellStyle name="40% - Accent2 2 2 2 2 2 2 2 2 2" xfId="14432"/>
    <cellStyle name="40% - Accent2 2 2 2 2 2 2 2 2 2 2" xfId="14433"/>
    <cellStyle name="40% - Accent2 2 2 2 2 2 2 2 2 2 2 2" xfId="14434"/>
    <cellStyle name="40% - Accent2 2 2 2 2 2 2 2 2 2 2 2 2" xfId="14435"/>
    <cellStyle name="40% - Accent2 2 2 2 2 2 2 2 2 2 2 3" xfId="14436"/>
    <cellStyle name="40% - Accent2 2 2 2 2 2 2 2 2 2 3" xfId="14437"/>
    <cellStyle name="40% - Accent2 2 2 2 2 2 2 2 2 2 3 2" xfId="14438"/>
    <cellStyle name="40% - Accent2 2 2 2 2 2 2 2 2 2 4" xfId="14439"/>
    <cellStyle name="40% - Accent2 2 2 2 2 2 2 2 2 3" xfId="14440"/>
    <cellStyle name="40% - Accent2 2 2 2 2 2 2 2 2 3 2" xfId="14441"/>
    <cellStyle name="40% - Accent2 2 2 2 2 2 2 2 2 3 2 2" xfId="14442"/>
    <cellStyle name="40% - Accent2 2 2 2 2 2 2 2 2 3 3" xfId="14443"/>
    <cellStyle name="40% - Accent2 2 2 2 2 2 2 2 2 4" xfId="14444"/>
    <cellStyle name="40% - Accent2 2 2 2 2 2 2 2 2 4 2" xfId="14445"/>
    <cellStyle name="40% - Accent2 2 2 2 2 2 2 2 2 5" xfId="14446"/>
    <cellStyle name="40% - Accent2 2 2 2 2 2 2 2 3" xfId="14447"/>
    <cellStyle name="40% - Accent2 2 2 2 2 2 2 2 3 2" xfId="14448"/>
    <cellStyle name="40% - Accent2 2 2 2 2 2 2 2 3 2 2" xfId="14449"/>
    <cellStyle name="40% - Accent2 2 2 2 2 2 2 2 3 2 2 2" xfId="14450"/>
    <cellStyle name="40% - Accent2 2 2 2 2 2 2 2 3 2 3" xfId="14451"/>
    <cellStyle name="40% - Accent2 2 2 2 2 2 2 2 3 3" xfId="14452"/>
    <cellStyle name="40% - Accent2 2 2 2 2 2 2 2 3 3 2" xfId="14453"/>
    <cellStyle name="40% - Accent2 2 2 2 2 2 2 2 3 4" xfId="14454"/>
    <cellStyle name="40% - Accent2 2 2 2 2 2 2 2 4" xfId="14455"/>
    <cellStyle name="40% - Accent2 2 2 2 2 2 2 2 4 2" xfId="14456"/>
    <cellStyle name="40% - Accent2 2 2 2 2 2 2 2 4 2 2" xfId="14457"/>
    <cellStyle name="40% - Accent2 2 2 2 2 2 2 2 4 3" xfId="14458"/>
    <cellStyle name="40% - Accent2 2 2 2 2 2 2 2 5" xfId="14459"/>
    <cellStyle name="40% - Accent2 2 2 2 2 2 2 2 5 2" xfId="14460"/>
    <cellStyle name="40% - Accent2 2 2 2 2 2 2 2 6" xfId="14461"/>
    <cellStyle name="40% - Accent2 2 2 2 2 2 2 3" xfId="14462"/>
    <cellStyle name="40% - Accent2 2 2 2 2 2 2 3 2" xfId="14463"/>
    <cellStyle name="40% - Accent2 2 2 2 2 2 2 3 2 2" xfId="14464"/>
    <cellStyle name="40% - Accent2 2 2 2 2 2 2 3 2 2 2" xfId="14465"/>
    <cellStyle name="40% - Accent2 2 2 2 2 2 2 3 2 2 2 2" xfId="14466"/>
    <cellStyle name="40% - Accent2 2 2 2 2 2 2 3 2 2 3" xfId="14467"/>
    <cellStyle name="40% - Accent2 2 2 2 2 2 2 3 2 3" xfId="14468"/>
    <cellStyle name="40% - Accent2 2 2 2 2 2 2 3 2 3 2" xfId="14469"/>
    <cellStyle name="40% - Accent2 2 2 2 2 2 2 3 2 4" xfId="14470"/>
    <cellStyle name="40% - Accent2 2 2 2 2 2 2 3 3" xfId="14471"/>
    <cellStyle name="40% - Accent2 2 2 2 2 2 2 3 3 2" xfId="14472"/>
    <cellStyle name="40% - Accent2 2 2 2 2 2 2 3 3 2 2" xfId="14473"/>
    <cellStyle name="40% - Accent2 2 2 2 2 2 2 3 3 3" xfId="14474"/>
    <cellStyle name="40% - Accent2 2 2 2 2 2 2 3 4" xfId="14475"/>
    <cellStyle name="40% - Accent2 2 2 2 2 2 2 3 4 2" xfId="14476"/>
    <cellStyle name="40% - Accent2 2 2 2 2 2 2 3 5" xfId="14477"/>
    <cellStyle name="40% - Accent2 2 2 2 2 2 2 4" xfId="14478"/>
    <cellStyle name="40% - Accent2 2 2 2 2 2 2 4 2" xfId="14479"/>
    <cellStyle name="40% - Accent2 2 2 2 2 2 2 4 2 2" xfId="14480"/>
    <cellStyle name="40% - Accent2 2 2 2 2 2 2 4 2 2 2" xfId="14481"/>
    <cellStyle name="40% - Accent2 2 2 2 2 2 2 4 2 3" xfId="14482"/>
    <cellStyle name="40% - Accent2 2 2 2 2 2 2 4 3" xfId="14483"/>
    <cellStyle name="40% - Accent2 2 2 2 2 2 2 4 3 2" xfId="14484"/>
    <cellStyle name="40% - Accent2 2 2 2 2 2 2 4 4" xfId="14485"/>
    <cellStyle name="40% - Accent2 2 2 2 2 2 2 5" xfId="14486"/>
    <cellStyle name="40% - Accent2 2 2 2 2 2 2 5 2" xfId="14487"/>
    <cellStyle name="40% - Accent2 2 2 2 2 2 2 5 2 2" xfId="14488"/>
    <cellStyle name="40% - Accent2 2 2 2 2 2 2 5 3" xfId="14489"/>
    <cellStyle name="40% - Accent2 2 2 2 2 2 2 6" xfId="14490"/>
    <cellStyle name="40% - Accent2 2 2 2 2 2 2 6 2" xfId="14491"/>
    <cellStyle name="40% - Accent2 2 2 2 2 2 2 7" xfId="14492"/>
    <cellStyle name="40% - Accent2 2 2 2 2 2 3" xfId="14493"/>
    <cellStyle name="40% - Accent2 2 2 2 2 2 3 2" xfId="14494"/>
    <cellStyle name="40% - Accent2 2 2 2 2 2 3 2 2" xfId="14495"/>
    <cellStyle name="40% - Accent2 2 2 2 2 2 3 2 2 2" xfId="14496"/>
    <cellStyle name="40% - Accent2 2 2 2 2 2 3 2 2 2 2" xfId="14497"/>
    <cellStyle name="40% - Accent2 2 2 2 2 2 3 2 2 2 2 2" xfId="14498"/>
    <cellStyle name="40% - Accent2 2 2 2 2 2 3 2 2 2 3" xfId="14499"/>
    <cellStyle name="40% - Accent2 2 2 2 2 2 3 2 2 3" xfId="14500"/>
    <cellStyle name="40% - Accent2 2 2 2 2 2 3 2 2 3 2" xfId="14501"/>
    <cellStyle name="40% - Accent2 2 2 2 2 2 3 2 2 4" xfId="14502"/>
    <cellStyle name="40% - Accent2 2 2 2 2 2 3 2 3" xfId="14503"/>
    <cellStyle name="40% - Accent2 2 2 2 2 2 3 2 3 2" xfId="14504"/>
    <cellStyle name="40% - Accent2 2 2 2 2 2 3 2 3 2 2" xfId="14505"/>
    <cellStyle name="40% - Accent2 2 2 2 2 2 3 2 3 3" xfId="14506"/>
    <cellStyle name="40% - Accent2 2 2 2 2 2 3 2 4" xfId="14507"/>
    <cellStyle name="40% - Accent2 2 2 2 2 2 3 2 4 2" xfId="14508"/>
    <cellStyle name="40% - Accent2 2 2 2 2 2 3 2 5" xfId="14509"/>
    <cellStyle name="40% - Accent2 2 2 2 2 2 3 3" xfId="14510"/>
    <cellStyle name="40% - Accent2 2 2 2 2 2 3 3 2" xfId="14511"/>
    <cellStyle name="40% - Accent2 2 2 2 2 2 3 3 2 2" xfId="14512"/>
    <cellStyle name="40% - Accent2 2 2 2 2 2 3 3 2 2 2" xfId="14513"/>
    <cellStyle name="40% - Accent2 2 2 2 2 2 3 3 2 3" xfId="14514"/>
    <cellStyle name="40% - Accent2 2 2 2 2 2 3 3 3" xfId="14515"/>
    <cellStyle name="40% - Accent2 2 2 2 2 2 3 3 3 2" xfId="14516"/>
    <cellStyle name="40% - Accent2 2 2 2 2 2 3 3 4" xfId="14517"/>
    <cellStyle name="40% - Accent2 2 2 2 2 2 3 4" xfId="14518"/>
    <cellStyle name="40% - Accent2 2 2 2 2 2 3 4 2" xfId="14519"/>
    <cellStyle name="40% - Accent2 2 2 2 2 2 3 4 2 2" xfId="14520"/>
    <cellStyle name="40% - Accent2 2 2 2 2 2 3 4 3" xfId="14521"/>
    <cellStyle name="40% - Accent2 2 2 2 2 2 3 5" xfId="14522"/>
    <cellStyle name="40% - Accent2 2 2 2 2 2 3 5 2" xfId="14523"/>
    <cellStyle name="40% - Accent2 2 2 2 2 2 3 6" xfId="14524"/>
    <cellStyle name="40% - Accent2 2 2 2 2 2 4" xfId="14525"/>
    <cellStyle name="40% - Accent2 2 2 2 2 2 4 2" xfId="14526"/>
    <cellStyle name="40% - Accent2 2 2 2 2 2 4 2 2" xfId="14527"/>
    <cellStyle name="40% - Accent2 2 2 2 2 2 4 2 2 2" xfId="14528"/>
    <cellStyle name="40% - Accent2 2 2 2 2 2 4 2 2 2 2" xfId="14529"/>
    <cellStyle name="40% - Accent2 2 2 2 2 2 4 2 2 3" xfId="14530"/>
    <cellStyle name="40% - Accent2 2 2 2 2 2 4 2 3" xfId="14531"/>
    <cellStyle name="40% - Accent2 2 2 2 2 2 4 2 3 2" xfId="14532"/>
    <cellStyle name="40% - Accent2 2 2 2 2 2 4 2 4" xfId="14533"/>
    <cellStyle name="40% - Accent2 2 2 2 2 2 4 3" xfId="14534"/>
    <cellStyle name="40% - Accent2 2 2 2 2 2 4 3 2" xfId="14535"/>
    <cellStyle name="40% - Accent2 2 2 2 2 2 4 3 2 2" xfId="14536"/>
    <cellStyle name="40% - Accent2 2 2 2 2 2 4 3 3" xfId="14537"/>
    <cellStyle name="40% - Accent2 2 2 2 2 2 4 4" xfId="14538"/>
    <cellStyle name="40% - Accent2 2 2 2 2 2 4 4 2" xfId="14539"/>
    <cellStyle name="40% - Accent2 2 2 2 2 2 4 5" xfId="14540"/>
    <cellStyle name="40% - Accent2 2 2 2 2 2 5" xfId="14541"/>
    <cellStyle name="40% - Accent2 2 2 2 2 2 5 2" xfId="14542"/>
    <cellStyle name="40% - Accent2 2 2 2 2 2 5 2 2" xfId="14543"/>
    <cellStyle name="40% - Accent2 2 2 2 2 2 5 2 2 2" xfId="14544"/>
    <cellStyle name="40% - Accent2 2 2 2 2 2 5 2 3" xfId="14545"/>
    <cellStyle name="40% - Accent2 2 2 2 2 2 5 3" xfId="14546"/>
    <cellStyle name="40% - Accent2 2 2 2 2 2 5 3 2" xfId="14547"/>
    <cellStyle name="40% - Accent2 2 2 2 2 2 5 4" xfId="14548"/>
    <cellStyle name="40% - Accent2 2 2 2 2 2 6" xfId="14549"/>
    <cellStyle name="40% - Accent2 2 2 2 2 2 6 2" xfId="14550"/>
    <cellStyle name="40% - Accent2 2 2 2 2 2 6 2 2" xfId="14551"/>
    <cellStyle name="40% - Accent2 2 2 2 2 2 6 3" xfId="14552"/>
    <cellStyle name="40% - Accent2 2 2 2 2 2 7" xfId="14553"/>
    <cellStyle name="40% - Accent2 2 2 2 2 2 7 2" xfId="14554"/>
    <cellStyle name="40% - Accent2 2 2 2 2 2 8" xfId="14555"/>
    <cellStyle name="40% - Accent2 2 2 2 2 3" xfId="14556"/>
    <cellStyle name="40% - Accent2 2 2 2 2 3 2" xfId="14557"/>
    <cellStyle name="40% - Accent2 2 2 2 2 3 2 2" xfId="14558"/>
    <cellStyle name="40% - Accent2 2 2 2 2 3 2 2 2" xfId="14559"/>
    <cellStyle name="40% - Accent2 2 2 2 2 3 2 2 2 2" xfId="14560"/>
    <cellStyle name="40% - Accent2 2 2 2 2 3 2 2 2 2 2" xfId="14561"/>
    <cellStyle name="40% - Accent2 2 2 2 2 3 2 2 2 2 2 2" xfId="14562"/>
    <cellStyle name="40% - Accent2 2 2 2 2 3 2 2 2 2 3" xfId="14563"/>
    <cellStyle name="40% - Accent2 2 2 2 2 3 2 2 2 3" xfId="14564"/>
    <cellStyle name="40% - Accent2 2 2 2 2 3 2 2 2 3 2" xfId="14565"/>
    <cellStyle name="40% - Accent2 2 2 2 2 3 2 2 2 4" xfId="14566"/>
    <cellStyle name="40% - Accent2 2 2 2 2 3 2 2 3" xfId="14567"/>
    <cellStyle name="40% - Accent2 2 2 2 2 3 2 2 3 2" xfId="14568"/>
    <cellStyle name="40% - Accent2 2 2 2 2 3 2 2 3 2 2" xfId="14569"/>
    <cellStyle name="40% - Accent2 2 2 2 2 3 2 2 3 3" xfId="14570"/>
    <cellStyle name="40% - Accent2 2 2 2 2 3 2 2 4" xfId="14571"/>
    <cellStyle name="40% - Accent2 2 2 2 2 3 2 2 4 2" xfId="14572"/>
    <cellStyle name="40% - Accent2 2 2 2 2 3 2 2 5" xfId="14573"/>
    <cellStyle name="40% - Accent2 2 2 2 2 3 2 3" xfId="14574"/>
    <cellStyle name="40% - Accent2 2 2 2 2 3 2 3 2" xfId="14575"/>
    <cellStyle name="40% - Accent2 2 2 2 2 3 2 3 2 2" xfId="14576"/>
    <cellStyle name="40% - Accent2 2 2 2 2 3 2 3 2 2 2" xfId="14577"/>
    <cellStyle name="40% - Accent2 2 2 2 2 3 2 3 2 3" xfId="14578"/>
    <cellStyle name="40% - Accent2 2 2 2 2 3 2 3 3" xfId="14579"/>
    <cellStyle name="40% - Accent2 2 2 2 2 3 2 3 3 2" xfId="14580"/>
    <cellStyle name="40% - Accent2 2 2 2 2 3 2 3 4" xfId="14581"/>
    <cellStyle name="40% - Accent2 2 2 2 2 3 2 4" xfId="14582"/>
    <cellStyle name="40% - Accent2 2 2 2 2 3 2 4 2" xfId="14583"/>
    <cellStyle name="40% - Accent2 2 2 2 2 3 2 4 2 2" xfId="14584"/>
    <cellStyle name="40% - Accent2 2 2 2 2 3 2 4 3" xfId="14585"/>
    <cellStyle name="40% - Accent2 2 2 2 2 3 2 5" xfId="14586"/>
    <cellStyle name="40% - Accent2 2 2 2 2 3 2 5 2" xfId="14587"/>
    <cellStyle name="40% - Accent2 2 2 2 2 3 2 6" xfId="14588"/>
    <cellStyle name="40% - Accent2 2 2 2 2 3 3" xfId="14589"/>
    <cellStyle name="40% - Accent2 2 2 2 2 3 3 2" xfId="14590"/>
    <cellStyle name="40% - Accent2 2 2 2 2 3 3 2 2" xfId="14591"/>
    <cellStyle name="40% - Accent2 2 2 2 2 3 3 2 2 2" xfId="14592"/>
    <cellStyle name="40% - Accent2 2 2 2 2 3 3 2 2 2 2" xfId="14593"/>
    <cellStyle name="40% - Accent2 2 2 2 2 3 3 2 2 3" xfId="14594"/>
    <cellStyle name="40% - Accent2 2 2 2 2 3 3 2 3" xfId="14595"/>
    <cellStyle name="40% - Accent2 2 2 2 2 3 3 2 3 2" xfId="14596"/>
    <cellStyle name="40% - Accent2 2 2 2 2 3 3 2 4" xfId="14597"/>
    <cellStyle name="40% - Accent2 2 2 2 2 3 3 3" xfId="14598"/>
    <cellStyle name="40% - Accent2 2 2 2 2 3 3 3 2" xfId="14599"/>
    <cellStyle name="40% - Accent2 2 2 2 2 3 3 3 2 2" xfId="14600"/>
    <cellStyle name="40% - Accent2 2 2 2 2 3 3 3 3" xfId="14601"/>
    <cellStyle name="40% - Accent2 2 2 2 2 3 3 4" xfId="14602"/>
    <cellStyle name="40% - Accent2 2 2 2 2 3 3 4 2" xfId="14603"/>
    <cellStyle name="40% - Accent2 2 2 2 2 3 3 5" xfId="14604"/>
    <cellStyle name="40% - Accent2 2 2 2 2 3 4" xfId="14605"/>
    <cellStyle name="40% - Accent2 2 2 2 2 3 4 2" xfId="14606"/>
    <cellStyle name="40% - Accent2 2 2 2 2 3 4 2 2" xfId="14607"/>
    <cellStyle name="40% - Accent2 2 2 2 2 3 4 2 2 2" xfId="14608"/>
    <cellStyle name="40% - Accent2 2 2 2 2 3 4 2 3" xfId="14609"/>
    <cellStyle name="40% - Accent2 2 2 2 2 3 4 3" xfId="14610"/>
    <cellStyle name="40% - Accent2 2 2 2 2 3 4 3 2" xfId="14611"/>
    <cellStyle name="40% - Accent2 2 2 2 2 3 4 4" xfId="14612"/>
    <cellStyle name="40% - Accent2 2 2 2 2 3 5" xfId="14613"/>
    <cellStyle name="40% - Accent2 2 2 2 2 3 5 2" xfId="14614"/>
    <cellStyle name="40% - Accent2 2 2 2 2 3 5 2 2" xfId="14615"/>
    <cellStyle name="40% - Accent2 2 2 2 2 3 5 3" xfId="14616"/>
    <cellStyle name="40% - Accent2 2 2 2 2 3 6" xfId="14617"/>
    <cellStyle name="40% - Accent2 2 2 2 2 3 6 2" xfId="14618"/>
    <cellStyle name="40% - Accent2 2 2 2 2 3 7" xfId="14619"/>
    <cellStyle name="40% - Accent2 2 2 2 2 4" xfId="14620"/>
    <cellStyle name="40% - Accent2 2 2 2 2 4 2" xfId="14621"/>
    <cellStyle name="40% - Accent2 2 2 2 2 4 2 2" xfId="14622"/>
    <cellStyle name="40% - Accent2 2 2 2 2 4 2 2 2" xfId="14623"/>
    <cellStyle name="40% - Accent2 2 2 2 2 4 2 2 2 2" xfId="14624"/>
    <cellStyle name="40% - Accent2 2 2 2 2 4 2 2 2 2 2" xfId="14625"/>
    <cellStyle name="40% - Accent2 2 2 2 2 4 2 2 2 3" xfId="14626"/>
    <cellStyle name="40% - Accent2 2 2 2 2 4 2 2 3" xfId="14627"/>
    <cellStyle name="40% - Accent2 2 2 2 2 4 2 2 3 2" xfId="14628"/>
    <cellStyle name="40% - Accent2 2 2 2 2 4 2 2 4" xfId="14629"/>
    <cellStyle name="40% - Accent2 2 2 2 2 4 2 3" xfId="14630"/>
    <cellStyle name="40% - Accent2 2 2 2 2 4 2 3 2" xfId="14631"/>
    <cellStyle name="40% - Accent2 2 2 2 2 4 2 3 2 2" xfId="14632"/>
    <cellStyle name="40% - Accent2 2 2 2 2 4 2 3 3" xfId="14633"/>
    <cellStyle name="40% - Accent2 2 2 2 2 4 2 4" xfId="14634"/>
    <cellStyle name="40% - Accent2 2 2 2 2 4 2 4 2" xfId="14635"/>
    <cellStyle name="40% - Accent2 2 2 2 2 4 2 5" xfId="14636"/>
    <cellStyle name="40% - Accent2 2 2 2 2 4 3" xfId="14637"/>
    <cellStyle name="40% - Accent2 2 2 2 2 4 3 2" xfId="14638"/>
    <cellStyle name="40% - Accent2 2 2 2 2 4 3 2 2" xfId="14639"/>
    <cellStyle name="40% - Accent2 2 2 2 2 4 3 2 2 2" xfId="14640"/>
    <cellStyle name="40% - Accent2 2 2 2 2 4 3 2 3" xfId="14641"/>
    <cellStyle name="40% - Accent2 2 2 2 2 4 3 3" xfId="14642"/>
    <cellStyle name="40% - Accent2 2 2 2 2 4 3 3 2" xfId="14643"/>
    <cellStyle name="40% - Accent2 2 2 2 2 4 3 4" xfId="14644"/>
    <cellStyle name="40% - Accent2 2 2 2 2 4 4" xfId="14645"/>
    <cellStyle name="40% - Accent2 2 2 2 2 4 4 2" xfId="14646"/>
    <cellStyle name="40% - Accent2 2 2 2 2 4 4 2 2" xfId="14647"/>
    <cellStyle name="40% - Accent2 2 2 2 2 4 4 3" xfId="14648"/>
    <cellStyle name="40% - Accent2 2 2 2 2 4 5" xfId="14649"/>
    <cellStyle name="40% - Accent2 2 2 2 2 4 5 2" xfId="14650"/>
    <cellStyle name="40% - Accent2 2 2 2 2 4 6" xfId="14651"/>
    <cellStyle name="40% - Accent2 2 2 2 2 5" xfId="14652"/>
    <cellStyle name="40% - Accent2 2 2 2 2 5 2" xfId="14653"/>
    <cellStyle name="40% - Accent2 2 2 2 2 5 2 2" xfId="14654"/>
    <cellStyle name="40% - Accent2 2 2 2 2 5 2 2 2" xfId="14655"/>
    <cellStyle name="40% - Accent2 2 2 2 2 5 2 2 2 2" xfId="14656"/>
    <cellStyle name="40% - Accent2 2 2 2 2 5 2 2 3" xfId="14657"/>
    <cellStyle name="40% - Accent2 2 2 2 2 5 2 3" xfId="14658"/>
    <cellStyle name="40% - Accent2 2 2 2 2 5 2 3 2" xfId="14659"/>
    <cellStyle name="40% - Accent2 2 2 2 2 5 2 4" xfId="14660"/>
    <cellStyle name="40% - Accent2 2 2 2 2 5 3" xfId="14661"/>
    <cellStyle name="40% - Accent2 2 2 2 2 5 3 2" xfId="14662"/>
    <cellStyle name="40% - Accent2 2 2 2 2 5 3 2 2" xfId="14663"/>
    <cellStyle name="40% - Accent2 2 2 2 2 5 3 3" xfId="14664"/>
    <cellStyle name="40% - Accent2 2 2 2 2 5 4" xfId="14665"/>
    <cellStyle name="40% - Accent2 2 2 2 2 5 4 2" xfId="14666"/>
    <cellStyle name="40% - Accent2 2 2 2 2 5 5" xfId="14667"/>
    <cellStyle name="40% - Accent2 2 2 2 2 6" xfId="14668"/>
    <cellStyle name="40% - Accent2 2 2 2 2 6 2" xfId="14669"/>
    <cellStyle name="40% - Accent2 2 2 2 2 6 2 2" xfId="14670"/>
    <cellStyle name="40% - Accent2 2 2 2 2 6 2 2 2" xfId="14671"/>
    <cellStyle name="40% - Accent2 2 2 2 2 6 2 3" xfId="14672"/>
    <cellStyle name="40% - Accent2 2 2 2 2 6 3" xfId="14673"/>
    <cellStyle name="40% - Accent2 2 2 2 2 6 3 2" xfId="14674"/>
    <cellStyle name="40% - Accent2 2 2 2 2 6 4" xfId="14675"/>
    <cellStyle name="40% - Accent2 2 2 2 2 7" xfId="14676"/>
    <cellStyle name="40% - Accent2 2 2 2 2 7 2" xfId="14677"/>
    <cellStyle name="40% - Accent2 2 2 2 2 7 2 2" xfId="14678"/>
    <cellStyle name="40% - Accent2 2 2 2 2 7 3" xfId="14679"/>
    <cellStyle name="40% - Accent2 2 2 2 2 8" xfId="14680"/>
    <cellStyle name="40% - Accent2 2 2 2 2 8 2" xfId="14681"/>
    <cellStyle name="40% - Accent2 2 2 2 2 9" xfId="14682"/>
    <cellStyle name="40% - Accent2 2 2 2 3" xfId="14683"/>
    <cellStyle name="40% - Accent2 2 2 2 3 2" xfId="14684"/>
    <cellStyle name="40% - Accent2 2 2 2 3 2 2" xfId="14685"/>
    <cellStyle name="40% - Accent2 2 2 2 3 2 2 2" xfId="14686"/>
    <cellStyle name="40% - Accent2 2 2 2 3 2 2 2 2" xfId="14687"/>
    <cellStyle name="40% - Accent2 2 2 2 3 2 2 2 2 2" xfId="14688"/>
    <cellStyle name="40% - Accent2 2 2 2 3 2 2 2 2 2 2" xfId="14689"/>
    <cellStyle name="40% - Accent2 2 2 2 3 2 2 2 2 2 2 2" xfId="14690"/>
    <cellStyle name="40% - Accent2 2 2 2 3 2 2 2 2 2 3" xfId="14691"/>
    <cellStyle name="40% - Accent2 2 2 2 3 2 2 2 2 3" xfId="14692"/>
    <cellStyle name="40% - Accent2 2 2 2 3 2 2 2 2 3 2" xfId="14693"/>
    <cellStyle name="40% - Accent2 2 2 2 3 2 2 2 2 4" xfId="14694"/>
    <cellStyle name="40% - Accent2 2 2 2 3 2 2 2 3" xfId="14695"/>
    <cellStyle name="40% - Accent2 2 2 2 3 2 2 2 3 2" xfId="14696"/>
    <cellStyle name="40% - Accent2 2 2 2 3 2 2 2 3 2 2" xfId="14697"/>
    <cellStyle name="40% - Accent2 2 2 2 3 2 2 2 3 3" xfId="14698"/>
    <cellStyle name="40% - Accent2 2 2 2 3 2 2 2 4" xfId="14699"/>
    <cellStyle name="40% - Accent2 2 2 2 3 2 2 2 4 2" xfId="14700"/>
    <cellStyle name="40% - Accent2 2 2 2 3 2 2 2 5" xfId="14701"/>
    <cellStyle name="40% - Accent2 2 2 2 3 2 2 3" xfId="14702"/>
    <cellStyle name="40% - Accent2 2 2 2 3 2 2 3 2" xfId="14703"/>
    <cellStyle name="40% - Accent2 2 2 2 3 2 2 3 2 2" xfId="14704"/>
    <cellStyle name="40% - Accent2 2 2 2 3 2 2 3 2 2 2" xfId="14705"/>
    <cellStyle name="40% - Accent2 2 2 2 3 2 2 3 2 3" xfId="14706"/>
    <cellStyle name="40% - Accent2 2 2 2 3 2 2 3 3" xfId="14707"/>
    <cellStyle name="40% - Accent2 2 2 2 3 2 2 3 3 2" xfId="14708"/>
    <cellStyle name="40% - Accent2 2 2 2 3 2 2 3 4" xfId="14709"/>
    <cellStyle name="40% - Accent2 2 2 2 3 2 2 4" xfId="14710"/>
    <cellStyle name="40% - Accent2 2 2 2 3 2 2 4 2" xfId="14711"/>
    <cellStyle name="40% - Accent2 2 2 2 3 2 2 4 2 2" xfId="14712"/>
    <cellStyle name="40% - Accent2 2 2 2 3 2 2 4 3" xfId="14713"/>
    <cellStyle name="40% - Accent2 2 2 2 3 2 2 5" xfId="14714"/>
    <cellStyle name="40% - Accent2 2 2 2 3 2 2 5 2" xfId="14715"/>
    <cellStyle name="40% - Accent2 2 2 2 3 2 2 6" xfId="14716"/>
    <cellStyle name="40% - Accent2 2 2 2 3 2 3" xfId="14717"/>
    <cellStyle name="40% - Accent2 2 2 2 3 2 3 2" xfId="14718"/>
    <cellStyle name="40% - Accent2 2 2 2 3 2 3 2 2" xfId="14719"/>
    <cellStyle name="40% - Accent2 2 2 2 3 2 3 2 2 2" xfId="14720"/>
    <cellStyle name="40% - Accent2 2 2 2 3 2 3 2 2 2 2" xfId="14721"/>
    <cellStyle name="40% - Accent2 2 2 2 3 2 3 2 2 3" xfId="14722"/>
    <cellStyle name="40% - Accent2 2 2 2 3 2 3 2 3" xfId="14723"/>
    <cellStyle name="40% - Accent2 2 2 2 3 2 3 2 3 2" xfId="14724"/>
    <cellStyle name="40% - Accent2 2 2 2 3 2 3 2 4" xfId="14725"/>
    <cellStyle name="40% - Accent2 2 2 2 3 2 3 3" xfId="14726"/>
    <cellStyle name="40% - Accent2 2 2 2 3 2 3 3 2" xfId="14727"/>
    <cellStyle name="40% - Accent2 2 2 2 3 2 3 3 2 2" xfId="14728"/>
    <cellStyle name="40% - Accent2 2 2 2 3 2 3 3 3" xfId="14729"/>
    <cellStyle name="40% - Accent2 2 2 2 3 2 3 4" xfId="14730"/>
    <cellStyle name="40% - Accent2 2 2 2 3 2 3 4 2" xfId="14731"/>
    <cellStyle name="40% - Accent2 2 2 2 3 2 3 5" xfId="14732"/>
    <cellStyle name="40% - Accent2 2 2 2 3 2 4" xfId="14733"/>
    <cellStyle name="40% - Accent2 2 2 2 3 2 4 2" xfId="14734"/>
    <cellStyle name="40% - Accent2 2 2 2 3 2 4 2 2" xfId="14735"/>
    <cellStyle name="40% - Accent2 2 2 2 3 2 4 2 2 2" xfId="14736"/>
    <cellStyle name="40% - Accent2 2 2 2 3 2 4 2 3" xfId="14737"/>
    <cellStyle name="40% - Accent2 2 2 2 3 2 4 3" xfId="14738"/>
    <cellStyle name="40% - Accent2 2 2 2 3 2 4 3 2" xfId="14739"/>
    <cellStyle name="40% - Accent2 2 2 2 3 2 4 4" xfId="14740"/>
    <cellStyle name="40% - Accent2 2 2 2 3 2 5" xfId="14741"/>
    <cellStyle name="40% - Accent2 2 2 2 3 2 5 2" xfId="14742"/>
    <cellStyle name="40% - Accent2 2 2 2 3 2 5 2 2" xfId="14743"/>
    <cellStyle name="40% - Accent2 2 2 2 3 2 5 3" xfId="14744"/>
    <cellStyle name="40% - Accent2 2 2 2 3 2 6" xfId="14745"/>
    <cellStyle name="40% - Accent2 2 2 2 3 2 6 2" xfId="14746"/>
    <cellStyle name="40% - Accent2 2 2 2 3 2 7" xfId="14747"/>
    <cellStyle name="40% - Accent2 2 2 2 3 3" xfId="14748"/>
    <cellStyle name="40% - Accent2 2 2 2 3 3 2" xfId="14749"/>
    <cellStyle name="40% - Accent2 2 2 2 3 3 2 2" xfId="14750"/>
    <cellStyle name="40% - Accent2 2 2 2 3 3 2 2 2" xfId="14751"/>
    <cellStyle name="40% - Accent2 2 2 2 3 3 2 2 2 2" xfId="14752"/>
    <cellStyle name="40% - Accent2 2 2 2 3 3 2 2 2 2 2" xfId="14753"/>
    <cellStyle name="40% - Accent2 2 2 2 3 3 2 2 2 3" xfId="14754"/>
    <cellStyle name="40% - Accent2 2 2 2 3 3 2 2 3" xfId="14755"/>
    <cellStyle name="40% - Accent2 2 2 2 3 3 2 2 3 2" xfId="14756"/>
    <cellStyle name="40% - Accent2 2 2 2 3 3 2 2 4" xfId="14757"/>
    <cellStyle name="40% - Accent2 2 2 2 3 3 2 3" xfId="14758"/>
    <cellStyle name="40% - Accent2 2 2 2 3 3 2 3 2" xfId="14759"/>
    <cellStyle name="40% - Accent2 2 2 2 3 3 2 3 2 2" xfId="14760"/>
    <cellStyle name="40% - Accent2 2 2 2 3 3 2 3 3" xfId="14761"/>
    <cellStyle name="40% - Accent2 2 2 2 3 3 2 4" xfId="14762"/>
    <cellStyle name="40% - Accent2 2 2 2 3 3 2 4 2" xfId="14763"/>
    <cellStyle name="40% - Accent2 2 2 2 3 3 2 5" xfId="14764"/>
    <cellStyle name="40% - Accent2 2 2 2 3 3 3" xfId="14765"/>
    <cellStyle name="40% - Accent2 2 2 2 3 3 3 2" xfId="14766"/>
    <cellStyle name="40% - Accent2 2 2 2 3 3 3 2 2" xfId="14767"/>
    <cellStyle name="40% - Accent2 2 2 2 3 3 3 2 2 2" xfId="14768"/>
    <cellStyle name="40% - Accent2 2 2 2 3 3 3 2 3" xfId="14769"/>
    <cellStyle name="40% - Accent2 2 2 2 3 3 3 3" xfId="14770"/>
    <cellStyle name="40% - Accent2 2 2 2 3 3 3 3 2" xfId="14771"/>
    <cellStyle name="40% - Accent2 2 2 2 3 3 3 4" xfId="14772"/>
    <cellStyle name="40% - Accent2 2 2 2 3 3 4" xfId="14773"/>
    <cellStyle name="40% - Accent2 2 2 2 3 3 4 2" xfId="14774"/>
    <cellStyle name="40% - Accent2 2 2 2 3 3 4 2 2" xfId="14775"/>
    <cellStyle name="40% - Accent2 2 2 2 3 3 4 3" xfId="14776"/>
    <cellStyle name="40% - Accent2 2 2 2 3 3 5" xfId="14777"/>
    <cellStyle name="40% - Accent2 2 2 2 3 3 5 2" xfId="14778"/>
    <cellStyle name="40% - Accent2 2 2 2 3 3 6" xfId="14779"/>
    <cellStyle name="40% - Accent2 2 2 2 3 4" xfId="14780"/>
    <cellStyle name="40% - Accent2 2 2 2 3 4 2" xfId="14781"/>
    <cellStyle name="40% - Accent2 2 2 2 3 4 2 2" xfId="14782"/>
    <cellStyle name="40% - Accent2 2 2 2 3 4 2 2 2" xfId="14783"/>
    <cellStyle name="40% - Accent2 2 2 2 3 4 2 2 2 2" xfId="14784"/>
    <cellStyle name="40% - Accent2 2 2 2 3 4 2 2 3" xfId="14785"/>
    <cellStyle name="40% - Accent2 2 2 2 3 4 2 3" xfId="14786"/>
    <cellStyle name="40% - Accent2 2 2 2 3 4 2 3 2" xfId="14787"/>
    <cellStyle name="40% - Accent2 2 2 2 3 4 2 4" xfId="14788"/>
    <cellStyle name="40% - Accent2 2 2 2 3 4 3" xfId="14789"/>
    <cellStyle name="40% - Accent2 2 2 2 3 4 3 2" xfId="14790"/>
    <cellStyle name="40% - Accent2 2 2 2 3 4 3 2 2" xfId="14791"/>
    <cellStyle name="40% - Accent2 2 2 2 3 4 3 3" xfId="14792"/>
    <cellStyle name="40% - Accent2 2 2 2 3 4 4" xfId="14793"/>
    <cellStyle name="40% - Accent2 2 2 2 3 4 4 2" xfId="14794"/>
    <cellStyle name="40% - Accent2 2 2 2 3 4 5" xfId="14795"/>
    <cellStyle name="40% - Accent2 2 2 2 3 5" xfId="14796"/>
    <cellStyle name="40% - Accent2 2 2 2 3 5 2" xfId="14797"/>
    <cellStyle name="40% - Accent2 2 2 2 3 5 2 2" xfId="14798"/>
    <cellStyle name="40% - Accent2 2 2 2 3 5 2 2 2" xfId="14799"/>
    <cellStyle name="40% - Accent2 2 2 2 3 5 2 3" xfId="14800"/>
    <cellStyle name="40% - Accent2 2 2 2 3 5 3" xfId="14801"/>
    <cellStyle name="40% - Accent2 2 2 2 3 5 3 2" xfId="14802"/>
    <cellStyle name="40% - Accent2 2 2 2 3 5 4" xfId="14803"/>
    <cellStyle name="40% - Accent2 2 2 2 3 6" xfId="14804"/>
    <cellStyle name="40% - Accent2 2 2 2 3 6 2" xfId="14805"/>
    <cellStyle name="40% - Accent2 2 2 2 3 6 2 2" xfId="14806"/>
    <cellStyle name="40% - Accent2 2 2 2 3 6 3" xfId="14807"/>
    <cellStyle name="40% - Accent2 2 2 2 3 7" xfId="14808"/>
    <cellStyle name="40% - Accent2 2 2 2 3 7 2" xfId="14809"/>
    <cellStyle name="40% - Accent2 2 2 2 3 8" xfId="14810"/>
    <cellStyle name="40% - Accent2 2 2 2 4" xfId="14811"/>
    <cellStyle name="40% - Accent2 2 2 2 4 2" xfId="14812"/>
    <cellStyle name="40% - Accent2 2 2 2 4 2 2" xfId="14813"/>
    <cellStyle name="40% - Accent2 2 2 2 4 2 2 2" xfId="14814"/>
    <cellStyle name="40% - Accent2 2 2 2 4 2 2 2 2" xfId="14815"/>
    <cellStyle name="40% - Accent2 2 2 2 4 2 2 2 2 2" xfId="14816"/>
    <cellStyle name="40% - Accent2 2 2 2 4 2 2 2 2 2 2" xfId="14817"/>
    <cellStyle name="40% - Accent2 2 2 2 4 2 2 2 2 3" xfId="14818"/>
    <cellStyle name="40% - Accent2 2 2 2 4 2 2 2 3" xfId="14819"/>
    <cellStyle name="40% - Accent2 2 2 2 4 2 2 2 3 2" xfId="14820"/>
    <cellStyle name="40% - Accent2 2 2 2 4 2 2 2 4" xfId="14821"/>
    <cellStyle name="40% - Accent2 2 2 2 4 2 2 3" xfId="14822"/>
    <cellStyle name="40% - Accent2 2 2 2 4 2 2 3 2" xfId="14823"/>
    <cellStyle name="40% - Accent2 2 2 2 4 2 2 3 2 2" xfId="14824"/>
    <cellStyle name="40% - Accent2 2 2 2 4 2 2 3 3" xfId="14825"/>
    <cellStyle name="40% - Accent2 2 2 2 4 2 2 4" xfId="14826"/>
    <cellStyle name="40% - Accent2 2 2 2 4 2 2 4 2" xfId="14827"/>
    <cellStyle name="40% - Accent2 2 2 2 4 2 2 5" xfId="14828"/>
    <cellStyle name="40% - Accent2 2 2 2 4 2 3" xfId="14829"/>
    <cellStyle name="40% - Accent2 2 2 2 4 2 3 2" xfId="14830"/>
    <cellStyle name="40% - Accent2 2 2 2 4 2 3 2 2" xfId="14831"/>
    <cellStyle name="40% - Accent2 2 2 2 4 2 3 2 2 2" xfId="14832"/>
    <cellStyle name="40% - Accent2 2 2 2 4 2 3 2 3" xfId="14833"/>
    <cellStyle name="40% - Accent2 2 2 2 4 2 3 3" xfId="14834"/>
    <cellStyle name="40% - Accent2 2 2 2 4 2 3 3 2" xfId="14835"/>
    <cellStyle name="40% - Accent2 2 2 2 4 2 3 4" xfId="14836"/>
    <cellStyle name="40% - Accent2 2 2 2 4 2 4" xfId="14837"/>
    <cellStyle name="40% - Accent2 2 2 2 4 2 4 2" xfId="14838"/>
    <cellStyle name="40% - Accent2 2 2 2 4 2 4 2 2" xfId="14839"/>
    <cellStyle name="40% - Accent2 2 2 2 4 2 4 3" xfId="14840"/>
    <cellStyle name="40% - Accent2 2 2 2 4 2 5" xfId="14841"/>
    <cellStyle name="40% - Accent2 2 2 2 4 2 5 2" xfId="14842"/>
    <cellStyle name="40% - Accent2 2 2 2 4 2 6" xfId="14843"/>
    <cellStyle name="40% - Accent2 2 2 2 4 3" xfId="14844"/>
    <cellStyle name="40% - Accent2 2 2 2 4 3 2" xfId="14845"/>
    <cellStyle name="40% - Accent2 2 2 2 4 3 2 2" xfId="14846"/>
    <cellStyle name="40% - Accent2 2 2 2 4 3 2 2 2" xfId="14847"/>
    <cellStyle name="40% - Accent2 2 2 2 4 3 2 2 2 2" xfId="14848"/>
    <cellStyle name="40% - Accent2 2 2 2 4 3 2 2 3" xfId="14849"/>
    <cellStyle name="40% - Accent2 2 2 2 4 3 2 3" xfId="14850"/>
    <cellStyle name="40% - Accent2 2 2 2 4 3 2 3 2" xfId="14851"/>
    <cellStyle name="40% - Accent2 2 2 2 4 3 2 4" xfId="14852"/>
    <cellStyle name="40% - Accent2 2 2 2 4 3 3" xfId="14853"/>
    <cellStyle name="40% - Accent2 2 2 2 4 3 3 2" xfId="14854"/>
    <cellStyle name="40% - Accent2 2 2 2 4 3 3 2 2" xfId="14855"/>
    <cellStyle name="40% - Accent2 2 2 2 4 3 3 3" xfId="14856"/>
    <cellStyle name="40% - Accent2 2 2 2 4 3 4" xfId="14857"/>
    <cellStyle name="40% - Accent2 2 2 2 4 3 4 2" xfId="14858"/>
    <cellStyle name="40% - Accent2 2 2 2 4 3 5" xfId="14859"/>
    <cellStyle name="40% - Accent2 2 2 2 4 4" xfId="14860"/>
    <cellStyle name="40% - Accent2 2 2 2 4 4 2" xfId="14861"/>
    <cellStyle name="40% - Accent2 2 2 2 4 4 2 2" xfId="14862"/>
    <cellStyle name="40% - Accent2 2 2 2 4 4 2 2 2" xfId="14863"/>
    <cellStyle name="40% - Accent2 2 2 2 4 4 2 3" xfId="14864"/>
    <cellStyle name="40% - Accent2 2 2 2 4 4 3" xfId="14865"/>
    <cellStyle name="40% - Accent2 2 2 2 4 4 3 2" xfId="14866"/>
    <cellStyle name="40% - Accent2 2 2 2 4 4 4" xfId="14867"/>
    <cellStyle name="40% - Accent2 2 2 2 4 5" xfId="14868"/>
    <cellStyle name="40% - Accent2 2 2 2 4 5 2" xfId="14869"/>
    <cellStyle name="40% - Accent2 2 2 2 4 5 2 2" xfId="14870"/>
    <cellStyle name="40% - Accent2 2 2 2 4 5 3" xfId="14871"/>
    <cellStyle name="40% - Accent2 2 2 2 4 6" xfId="14872"/>
    <cellStyle name="40% - Accent2 2 2 2 4 6 2" xfId="14873"/>
    <cellStyle name="40% - Accent2 2 2 2 4 7" xfId="14874"/>
    <cellStyle name="40% - Accent2 2 2 2 5" xfId="14875"/>
    <cellStyle name="40% - Accent2 2 2 2 5 2" xfId="14876"/>
    <cellStyle name="40% - Accent2 2 2 2 5 2 2" xfId="14877"/>
    <cellStyle name="40% - Accent2 2 2 2 5 2 2 2" xfId="14878"/>
    <cellStyle name="40% - Accent2 2 2 2 5 2 2 2 2" xfId="14879"/>
    <cellStyle name="40% - Accent2 2 2 2 5 2 2 2 2 2" xfId="14880"/>
    <cellStyle name="40% - Accent2 2 2 2 5 2 2 2 3" xfId="14881"/>
    <cellStyle name="40% - Accent2 2 2 2 5 2 2 3" xfId="14882"/>
    <cellStyle name="40% - Accent2 2 2 2 5 2 2 3 2" xfId="14883"/>
    <cellStyle name="40% - Accent2 2 2 2 5 2 2 4" xfId="14884"/>
    <cellStyle name="40% - Accent2 2 2 2 5 2 3" xfId="14885"/>
    <cellStyle name="40% - Accent2 2 2 2 5 2 3 2" xfId="14886"/>
    <cellStyle name="40% - Accent2 2 2 2 5 2 3 2 2" xfId="14887"/>
    <cellStyle name="40% - Accent2 2 2 2 5 2 3 3" xfId="14888"/>
    <cellStyle name="40% - Accent2 2 2 2 5 2 4" xfId="14889"/>
    <cellStyle name="40% - Accent2 2 2 2 5 2 4 2" xfId="14890"/>
    <cellStyle name="40% - Accent2 2 2 2 5 2 5" xfId="14891"/>
    <cellStyle name="40% - Accent2 2 2 2 5 3" xfId="14892"/>
    <cellStyle name="40% - Accent2 2 2 2 5 3 2" xfId="14893"/>
    <cellStyle name="40% - Accent2 2 2 2 5 3 2 2" xfId="14894"/>
    <cellStyle name="40% - Accent2 2 2 2 5 3 2 2 2" xfId="14895"/>
    <cellStyle name="40% - Accent2 2 2 2 5 3 2 3" xfId="14896"/>
    <cellStyle name="40% - Accent2 2 2 2 5 3 3" xfId="14897"/>
    <cellStyle name="40% - Accent2 2 2 2 5 3 3 2" xfId="14898"/>
    <cellStyle name="40% - Accent2 2 2 2 5 3 4" xfId="14899"/>
    <cellStyle name="40% - Accent2 2 2 2 5 4" xfId="14900"/>
    <cellStyle name="40% - Accent2 2 2 2 5 4 2" xfId="14901"/>
    <cellStyle name="40% - Accent2 2 2 2 5 4 2 2" xfId="14902"/>
    <cellStyle name="40% - Accent2 2 2 2 5 4 3" xfId="14903"/>
    <cellStyle name="40% - Accent2 2 2 2 5 5" xfId="14904"/>
    <cellStyle name="40% - Accent2 2 2 2 5 5 2" xfId="14905"/>
    <cellStyle name="40% - Accent2 2 2 2 5 6" xfId="14906"/>
    <cellStyle name="40% - Accent2 2 2 2 6" xfId="14907"/>
    <cellStyle name="40% - Accent2 2 2 2 6 2" xfId="14908"/>
    <cellStyle name="40% - Accent2 2 2 2 6 2 2" xfId="14909"/>
    <cellStyle name="40% - Accent2 2 2 2 6 2 2 2" xfId="14910"/>
    <cellStyle name="40% - Accent2 2 2 2 6 2 2 2 2" xfId="14911"/>
    <cellStyle name="40% - Accent2 2 2 2 6 2 2 3" xfId="14912"/>
    <cellStyle name="40% - Accent2 2 2 2 6 2 3" xfId="14913"/>
    <cellStyle name="40% - Accent2 2 2 2 6 2 3 2" xfId="14914"/>
    <cellStyle name="40% - Accent2 2 2 2 6 2 4" xfId="14915"/>
    <cellStyle name="40% - Accent2 2 2 2 6 3" xfId="14916"/>
    <cellStyle name="40% - Accent2 2 2 2 6 3 2" xfId="14917"/>
    <cellStyle name="40% - Accent2 2 2 2 6 3 2 2" xfId="14918"/>
    <cellStyle name="40% - Accent2 2 2 2 6 3 3" xfId="14919"/>
    <cellStyle name="40% - Accent2 2 2 2 6 4" xfId="14920"/>
    <cellStyle name="40% - Accent2 2 2 2 6 4 2" xfId="14921"/>
    <cellStyle name="40% - Accent2 2 2 2 6 5" xfId="14922"/>
    <cellStyle name="40% - Accent2 2 2 2 7" xfId="14923"/>
    <cellStyle name="40% - Accent2 2 2 2 7 2" xfId="14924"/>
    <cellStyle name="40% - Accent2 2 2 2 7 2 2" xfId="14925"/>
    <cellStyle name="40% - Accent2 2 2 2 7 2 2 2" xfId="14926"/>
    <cellStyle name="40% - Accent2 2 2 2 7 2 3" xfId="14927"/>
    <cellStyle name="40% - Accent2 2 2 2 7 3" xfId="14928"/>
    <cellStyle name="40% - Accent2 2 2 2 7 3 2" xfId="14929"/>
    <cellStyle name="40% - Accent2 2 2 2 7 4" xfId="14930"/>
    <cellStyle name="40% - Accent2 2 2 2 8" xfId="14931"/>
    <cellStyle name="40% - Accent2 2 2 2 8 2" xfId="14932"/>
    <cellStyle name="40% - Accent2 2 2 2 8 2 2" xfId="14933"/>
    <cellStyle name="40% - Accent2 2 2 2 8 3" xfId="14934"/>
    <cellStyle name="40% - Accent2 2 2 2 9" xfId="14935"/>
    <cellStyle name="40% - Accent2 2 2 2 9 2" xfId="14936"/>
    <cellStyle name="40% - Accent2 2 2 3" xfId="14937"/>
    <cellStyle name="40% - Accent2 2 2 3 2" xfId="14938"/>
    <cellStyle name="40% - Accent2 2 2 3 2 2" xfId="14939"/>
    <cellStyle name="40% - Accent2 2 2 3 2 2 2" xfId="14940"/>
    <cellStyle name="40% - Accent2 2 2 3 2 2 2 2" xfId="14941"/>
    <cellStyle name="40% - Accent2 2 2 3 2 2 2 2 2" xfId="14942"/>
    <cellStyle name="40% - Accent2 2 2 3 2 2 2 2 2 2" xfId="14943"/>
    <cellStyle name="40% - Accent2 2 2 3 2 2 2 2 2 2 2" xfId="14944"/>
    <cellStyle name="40% - Accent2 2 2 3 2 2 2 2 2 2 2 2" xfId="14945"/>
    <cellStyle name="40% - Accent2 2 2 3 2 2 2 2 2 2 3" xfId="14946"/>
    <cellStyle name="40% - Accent2 2 2 3 2 2 2 2 2 3" xfId="14947"/>
    <cellStyle name="40% - Accent2 2 2 3 2 2 2 2 2 3 2" xfId="14948"/>
    <cellStyle name="40% - Accent2 2 2 3 2 2 2 2 2 4" xfId="14949"/>
    <cellStyle name="40% - Accent2 2 2 3 2 2 2 2 3" xfId="14950"/>
    <cellStyle name="40% - Accent2 2 2 3 2 2 2 2 3 2" xfId="14951"/>
    <cellStyle name="40% - Accent2 2 2 3 2 2 2 2 3 2 2" xfId="14952"/>
    <cellStyle name="40% - Accent2 2 2 3 2 2 2 2 3 3" xfId="14953"/>
    <cellStyle name="40% - Accent2 2 2 3 2 2 2 2 4" xfId="14954"/>
    <cellStyle name="40% - Accent2 2 2 3 2 2 2 2 4 2" xfId="14955"/>
    <cellStyle name="40% - Accent2 2 2 3 2 2 2 2 5" xfId="14956"/>
    <cellStyle name="40% - Accent2 2 2 3 2 2 2 3" xfId="14957"/>
    <cellStyle name="40% - Accent2 2 2 3 2 2 2 3 2" xfId="14958"/>
    <cellStyle name="40% - Accent2 2 2 3 2 2 2 3 2 2" xfId="14959"/>
    <cellStyle name="40% - Accent2 2 2 3 2 2 2 3 2 2 2" xfId="14960"/>
    <cellStyle name="40% - Accent2 2 2 3 2 2 2 3 2 3" xfId="14961"/>
    <cellStyle name="40% - Accent2 2 2 3 2 2 2 3 3" xfId="14962"/>
    <cellStyle name="40% - Accent2 2 2 3 2 2 2 3 3 2" xfId="14963"/>
    <cellStyle name="40% - Accent2 2 2 3 2 2 2 3 4" xfId="14964"/>
    <cellStyle name="40% - Accent2 2 2 3 2 2 2 4" xfId="14965"/>
    <cellStyle name="40% - Accent2 2 2 3 2 2 2 4 2" xfId="14966"/>
    <cellStyle name="40% - Accent2 2 2 3 2 2 2 4 2 2" xfId="14967"/>
    <cellStyle name="40% - Accent2 2 2 3 2 2 2 4 3" xfId="14968"/>
    <cellStyle name="40% - Accent2 2 2 3 2 2 2 5" xfId="14969"/>
    <cellStyle name="40% - Accent2 2 2 3 2 2 2 5 2" xfId="14970"/>
    <cellStyle name="40% - Accent2 2 2 3 2 2 2 6" xfId="14971"/>
    <cellStyle name="40% - Accent2 2 2 3 2 2 3" xfId="14972"/>
    <cellStyle name="40% - Accent2 2 2 3 2 2 3 2" xfId="14973"/>
    <cellStyle name="40% - Accent2 2 2 3 2 2 3 2 2" xfId="14974"/>
    <cellStyle name="40% - Accent2 2 2 3 2 2 3 2 2 2" xfId="14975"/>
    <cellStyle name="40% - Accent2 2 2 3 2 2 3 2 2 2 2" xfId="14976"/>
    <cellStyle name="40% - Accent2 2 2 3 2 2 3 2 2 3" xfId="14977"/>
    <cellStyle name="40% - Accent2 2 2 3 2 2 3 2 3" xfId="14978"/>
    <cellStyle name="40% - Accent2 2 2 3 2 2 3 2 3 2" xfId="14979"/>
    <cellStyle name="40% - Accent2 2 2 3 2 2 3 2 4" xfId="14980"/>
    <cellStyle name="40% - Accent2 2 2 3 2 2 3 3" xfId="14981"/>
    <cellStyle name="40% - Accent2 2 2 3 2 2 3 3 2" xfId="14982"/>
    <cellStyle name="40% - Accent2 2 2 3 2 2 3 3 2 2" xfId="14983"/>
    <cellStyle name="40% - Accent2 2 2 3 2 2 3 3 3" xfId="14984"/>
    <cellStyle name="40% - Accent2 2 2 3 2 2 3 4" xfId="14985"/>
    <cellStyle name="40% - Accent2 2 2 3 2 2 3 4 2" xfId="14986"/>
    <cellStyle name="40% - Accent2 2 2 3 2 2 3 5" xfId="14987"/>
    <cellStyle name="40% - Accent2 2 2 3 2 2 4" xfId="14988"/>
    <cellStyle name="40% - Accent2 2 2 3 2 2 4 2" xfId="14989"/>
    <cellStyle name="40% - Accent2 2 2 3 2 2 4 2 2" xfId="14990"/>
    <cellStyle name="40% - Accent2 2 2 3 2 2 4 2 2 2" xfId="14991"/>
    <cellStyle name="40% - Accent2 2 2 3 2 2 4 2 3" xfId="14992"/>
    <cellStyle name="40% - Accent2 2 2 3 2 2 4 3" xfId="14993"/>
    <cellStyle name="40% - Accent2 2 2 3 2 2 4 3 2" xfId="14994"/>
    <cellStyle name="40% - Accent2 2 2 3 2 2 4 4" xfId="14995"/>
    <cellStyle name="40% - Accent2 2 2 3 2 2 5" xfId="14996"/>
    <cellStyle name="40% - Accent2 2 2 3 2 2 5 2" xfId="14997"/>
    <cellStyle name="40% - Accent2 2 2 3 2 2 5 2 2" xfId="14998"/>
    <cellStyle name="40% - Accent2 2 2 3 2 2 5 3" xfId="14999"/>
    <cellStyle name="40% - Accent2 2 2 3 2 2 6" xfId="15000"/>
    <cellStyle name="40% - Accent2 2 2 3 2 2 6 2" xfId="15001"/>
    <cellStyle name="40% - Accent2 2 2 3 2 2 7" xfId="15002"/>
    <cellStyle name="40% - Accent2 2 2 3 2 3" xfId="15003"/>
    <cellStyle name="40% - Accent2 2 2 3 2 3 2" xfId="15004"/>
    <cellStyle name="40% - Accent2 2 2 3 2 3 2 2" xfId="15005"/>
    <cellStyle name="40% - Accent2 2 2 3 2 3 2 2 2" xfId="15006"/>
    <cellStyle name="40% - Accent2 2 2 3 2 3 2 2 2 2" xfId="15007"/>
    <cellStyle name="40% - Accent2 2 2 3 2 3 2 2 2 2 2" xfId="15008"/>
    <cellStyle name="40% - Accent2 2 2 3 2 3 2 2 2 3" xfId="15009"/>
    <cellStyle name="40% - Accent2 2 2 3 2 3 2 2 3" xfId="15010"/>
    <cellStyle name="40% - Accent2 2 2 3 2 3 2 2 3 2" xfId="15011"/>
    <cellStyle name="40% - Accent2 2 2 3 2 3 2 2 4" xfId="15012"/>
    <cellStyle name="40% - Accent2 2 2 3 2 3 2 3" xfId="15013"/>
    <cellStyle name="40% - Accent2 2 2 3 2 3 2 3 2" xfId="15014"/>
    <cellStyle name="40% - Accent2 2 2 3 2 3 2 3 2 2" xfId="15015"/>
    <cellStyle name="40% - Accent2 2 2 3 2 3 2 3 3" xfId="15016"/>
    <cellStyle name="40% - Accent2 2 2 3 2 3 2 4" xfId="15017"/>
    <cellStyle name="40% - Accent2 2 2 3 2 3 2 4 2" xfId="15018"/>
    <cellStyle name="40% - Accent2 2 2 3 2 3 2 5" xfId="15019"/>
    <cellStyle name="40% - Accent2 2 2 3 2 3 3" xfId="15020"/>
    <cellStyle name="40% - Accent2 2 2 3 2 3 3 2" xfId="15021"/>
    <cellStyle name="40% - Accent2 2 2 3 2 3 3 2 2" xfId="15022"/>
    <cellStyle name="40% - Accent2 2 2 3 2 3 3 2 2 2" xfId="15023"/>
    <cellStyle name="40% - Accent2 2 2 3 2 3 3 2 3" xfId="15024"/>
    <cellStyle name="40% - Accent2 2 2 3 2 3 3 3" xfId="15025"/>
    <cellStyle name="40% - Accent2 2 2 3 2 3 3 3 2" xfId="15026"/>
    <cellStyle name="40% - Accent2 2 2 3 2 3 3 4" xfId="15027"/>
    <cellStyle name="40% - Accent2 2 2 3 2 3 4" xfId="15028"/>
    <cellStyle name="40% - Accent2 2 2 3 2 3 4 2" xfId="15029"/>
    <cellStyle name="40% - Accent2 2 2 3 2 3 4 2 2" xfId="15030"/>
    <cellStyle name="40% - Accent2 2 2 3 2 3 4 3" xfId="15031"/>
    <cellStyle name="40% - Accent2 2 2 3 2 3 5" xfId="15032"/>
    <cellStyle name="40% - Accent2 2 2 3 2 3 5 2" xfId="15033"/>
    <cellStyle name="40% - Accent2 2 2 3 2 3 6" xfId="15034"/>
    <cellStyle name="40% - Accent2 2 2 3 2 4" xfId="15035"/>
    <cellStyle name="40% - Accent2 2 2 3 2 4 2" xfId="15036"/>
    <cellStyle name="40% - Accent2 2 2 3 2 4 2 2" xfId="15037"/>
    <cellStyle name="40% - Accent2 2 2 3 2 4 2 2 2" xfId="15038"/>
    <cellStyle name="40% - Accent2 2 2 3 2 4 2 2 2 2" xfId="15039"/>
    <cellStyle name="40% - Accent2 2 2 3 2 4 2 2 3" xfId="15040"/>
    <cellStyle name="40% - Accent2 2 2 3 2 4 2 3" xfId="15041"/>
    <cellStyle name="40% - Accent2 2 2 3 2 4 2 3 2" xfId="15042"/>
    <cellStyle name="40% - Accent2 2 2 3 2 4 2 4" xfId="15043"/>
    <cellStyle name="40% - Accent2 2 2 3 2 4 3" xfId="15044"/>
    <cellStyle name="40% - Accent2 2 2 3 2 4 3 2" xfId="15045"/>
    <cellStyle name="40% - Accent2 2 2 3 2 4 3 2 2" xfId="15046"/>
    <cellStyle name="40% - Accent2 2 2 3 2 4 3 3" xfId="15047"/>
    <cellStyle name="40% - Accent2 2 2 3 2 4 4" xfId="15048"/>
    <cellStyle name="40% - Accent2 2 2 3 2 4 4 2" xfId="15049"/>
    <cellStyle name="40% - Accent2 2 2 3 2 4 5" xfId="15050"/>
    <cellStyle name="40% - Accent2 2 2 3 2 5" xfId="15051"/>
    <cellStyle name="40% - Accent2 2 2 3 2 5 2" xfId="15052"/>
    <cellStyle name="40% - Accent2 2 2 3 2 5 2 2" xfId="15053"/>
    <cellStyle name="40% - Accent2 2 2 3 2 5 2 2 2" xfId="15054"/>
    <cellStyle name="40% - Accent2 2 2 3 2 5 2 3" xfId="15055"/>
    <cellStyle name="40% - Accent2 2 2 3 2 5 3" xfId="15056"/>
    <cellStyle name="40% - Accent2 2 2 3 2 5 3 2" xfId="15057"/>
    <cellStyle name="40% - Accent2 2 2 3 2 5 4" xfId="15058"/>
    <cellStyle name="40% - Accent2 2 2 3 2 6" xfId="15059"/>
    <cellStyle name="40% - Accent2 2 2 3 2 6 2" xfId="15060"/>
    <cellStyle name="40% - Accent2 2 2 3 2 6 2 2" xfId="15061"/>
    <cellStyle name="40% - Accent2 2 2 3 2 6 3" xfId="15062"/>
    <cellStyle name="40% - Accent2 2 2 3 2 7" xfId="15063"/>
    <cellStyle name="40% - Accent2 2 2 3 2 7 2" xfId="15064"/>
    <cellStyle name="40% - Accent2 2 2 3 2 8" xfId="15065"/>
    <cellStyle name="40% - Accent2 2 2 3 3" xfId="15066"/>
    <cellStyle name="40% - Accent2 2 2 3 3 2" xfId="15067"/>
    <cellStyle name="40% - Accent2 2 2 3 3 2 2" xfId="15068"/>
    <cellStyle name="40% - Accent2 2 2 3 3 2 2 2" xfId="15069"/>
    <cellStyle name="40% - Accent2 2 2 3 3 2 2 2 2" xfId="15070"/>
    <cellStyle name="40% - Accent2 2 2 3 3 2 2 2 2 2" xfId="15071"/>
    <cellStyle name="40% - Accent2 2 2 3 3 2 2 2 2 2 2" xfId="15072"/>
    <cellStyle name="40% - Accent2 2 2 3 3 2 2 2 2 3" xfId="15073"/>
    <cellStyle name="40% - Accent2 2 2 3 3 2 2 2 3" xfId="15074"/>
    <cellStyle name="40% - Accent2 2 2 3 3 2 2 2 3 2" xfId="15075"/>
    <cellStyle name="40% - Accent2 2 2 3 3 2 2 2 4" xfId="15076"/>
    <cellStyle name="40% - Accent2 2 2 3 3 2 2 3" xfId="15077"/>
    <cellStyle name="40% - Accent2 2 2 3 3 2 2 3 2" xfId="15078"/>
    <cellStyle name="40% - Accent2 2 2 3 3 2 2 3 2 2" xfId="15079"/>
    <cellStyle name="40% - Accent2 2 2 3 3 2 2 3 3" xfId="15080"/>
    <cellStyle name="40% - Accent2 2 2 3 3 2 2 4" xfId="15081"/>
    <cellStyle name="40% - Accent2 2 2 3 3 2 2 4 2" xfId="15082"/>
    <cellStyle name="40% - Accent2 2 2 3 3 2 2 5" xfId="15083"/>
    <cellStyle name="40% - Accent2 2 2 3 3 2 3" xfId="15084"/>
    <cellStyle name="40% - Accent2 2 2 3 3 2 3 2" xfId="15085"/>
    <cellStyle name="40% - Accent2 2 2 3 3 2 3 2 2" xfId="15086"/>
    <cellStyle name="40% - Accent2 2 2 3 3 2 3 2 2 2" xfId="15087"/>
    <cellStyle name="40% - Accent2 2 2 3 3 2 3 2 3" xfId="15088"/>
    <cellStyle name="40% - Accent2 2 2 3 3 2 3 3" xfId="15089"/>
    <cellStyle name="40% - Accent2 2 2 3 3 2 3 3 2" xfId="15090"/>
    <cellStyle name="40% - Accent2 2 2 3 3 2 3 4" xfId="15091"/>
    <cellStyle name="40% - Accent2 2 2 3 3 2 4" xfId="15092"/>
    <cellStyle name="40% - Accent2 2 2 3 3 2 4 2" xfId="15093"/>
    <cellStyle name="40% - Accent2 2 2 3 3 2 4 2 2" xfId="15094"/>
    <cellStyle name="40% - Accent2 2 2 3 3 2 4 3" xfId="15095"/>
    <cellStyle name="40% - Accent2 2 2 3 3 2 5" xfId="15096"/>
    <cellStyle name="40% - Accent2 2 2 3 3 2 5 2" xfId="15097"/>
    <cellStyle name="40% - Accent2 2 2 3 3 2 6" xfId="15098"/>
    <cellStyle name="40% - Accent2 2 2 3 3 3" xfId="15099"/>
    <cellStyle name="40% - Accent2 2 2 3 3 3 2" xfId="15100"/>
    <cellStyle name="40% - Accent2 2 2 3 3 3 2 2" xfId="15101"/>
    <cellStyle name="40% - Accent2 2 2 3 3 3 2 2 2" xfId="15102"/>
    <cellStyle name="40% - Accent2 2 2 3 3 3 2 2 2 2" xfId="15103"/>
    <cellStyle name="40% - Accent2 2 2 3 3 3 2 2 3" xfId="15104"/>
    <cellStyle name="40% - Accent2 2 2 3 3 3 2 3" xfId="15105"/>
    <cellStyle name="40% - Accent2 2 2 3 3 3 2 3 2" xfId="15106"/>
    <cellStyle name="40% - Accent2 2 2 3 3 3 2 4" xfId="15107"/>
    <cellStyle name="40% - Accent2 2 2 3 3 3 3" xfId="15108"/>
    <cellStyle name="40% - Accent2 2 2 3 3 3 3 2" xfId="15109"/>
    <cellStyle name="40% - Accent2 2 2 3 3 3 3 2 2" xfId="15110"/>
    <cellStyle name="40% - Accent2 2 2 3 3 3 3 3" xfId="15111"/>
    <cellStyle name="40% - Accent2 2 2 3 3 3 4" xfId="15112"/>
    <cellStyle name="40% - Accent2 2 2 3 3 3 4 2" xfId="15113"/>
    <cellStyle name="40% - Accent2 2 2 3 3 3 5" xfId="15114"/>
    <cellStyle name="40% - Accent2 2 2 3 3 4" xfId="15115"/>
    <cellStyle name="40% - Accent2 2 2 3 3 4 2" xfId="15116"/>
    <cellStyle name="40% - Accent2 2 2 3 3 4 2 2" xfId="15117"/>
    <cellStyle name="40% - Accent2 2 2 3 3 4 2 2 2" xfId="15118"/>
    <cellStyle name="40% - Accent2 2 2 3 3 4 2 3" xfId="15119"/>
    <cellStyle name="40% - Accent2 2 2 3 3 4 3" xfId="15120"/>
    <cellStyle name="40% - Accent2 2 2 3 3 4 3 2" xfId="15121"/>
    <cellStyle name="40% - Accent2 2 2 3 3 4 4" xfId="15122"/>
    <cellStyle name="40% - Accent2 2 2 3 3 5" xfId="15123"/>
    <cellStyle name="40% - Accent2 2 2 3 3 5 2" xfId="15124"/>
    <cellStyle name="40% - Accent2 2 2 3 3 5 2 2" xfId="15125"/>
    <cellStyle name="40% - Accent2 2 2 3 3 5 3" xfId="15126"/>
    <cellStyle name="40% - Accent2 2 2 3 3 6" xfId="15127"/>
    <cellStyle name="40% - Accent2 2 2 3 3 6 2" xfId="15128"/>
    <cellStyle name="40% - Accent2 2 2 3 3 7" xfId="15129"/>
    <cellStyle name="40% - Accent2 2 2 3 4" xfId="15130"/>
    <cellStyle name="40% - Accent2 2 2 3 4 2" xfId="15131"/>
    <cellStyle name="40% - Accent2 2 2 3 4 2 2" xfId="15132"/>
    <cellStyle name="40% - Accent2 2 2 3 4 2 2 2" xfId="15133"/>
    <cellStyle name="40% - Accent2 2 2 3 4 2 2 2 2" xfId="15134"/>
    <cellStyle name="40% - Accent2 2 2 3 4 2 2 2 2 2" xfId="15135"/>
    <cellStyle name="40% - Accent2 2 2 3 4 2 2 2 3" xfId="15136"/>
    <cellStyle name="40% - Accent2 2 2 3 4 2 2 3" xfId="15137"/>
    <cellStyle name="40% - Accent2 2 2 3 4 2 2 3 2" xfId="15138"/>
    <cellStyle name="40% - Accent2 2 2 3 4 2 2 4" xfId="15139"/>
    <cellStyle name="40% - Accent2 2 2 3 4 2 3" xfId="15140"/>
    <cellStyle name="40% - Accent2 2 2 3 4 2 3 2" xfId="15141"/>
    <cellStyle name="40% - Accent2 2 2 3 4 2 3 2 2" xfId="15142"/>
    <cellStyle name="40% - Accent2 2 2 3 4 2 3 3" xfId="15143"/>
    <cellStyle name="40% - Accent2 2 2 3 4 2 4" xfId="15144"/>
    <cellStyle name="40% - Accent2 2 2 3 4 2 4 2" xfId="15145"/>
    <cellStyle name="40% - Accent2 2 2 3 4 2 5" xfId="15146"/>
    <cellStyle name="40% - Accent2 2 2 3 4 3" xfId="15147"/>
    <cellStyle name="40% - Accent2 2 2 3 4 3 2" xfId="15148"/>
    <cellStyle name="40% - Accent2 2 2 3 4 3 2 2" xfId="15149"/>
    <cellStyle name="40% - Accent2 2 2 3 4 3 2 2 2" xfId="15150"/>
    <cellStyle name="40% - Accent2 2 2 3 4 3 2 3" xfId="15151"/>
    <cellStyle name="40% - Accent2 2 2 3 4 3 3" xfId="15152"/>
    <cellStyle name="40% - Accent2 2 2 3 4 3 3 2" xfId="15153"/>
    <cellStyle name="40% - Accent2 2 2 3 4 3 4" xfId="15154"/>
    <cellStyle name="40% - Accent2 2 2 3 4 4" xfId="15155"/>
    <cellStyle name="40% - Accent2 2 2 3 4 4 2" xfId="15156"/>
    <cellStyle name="40% - Accent2 2 2 3 4 4 2 2" xfId="15157"/>
    <cellStyle name="40% - Accent2 2 2 3 4 4 3" xfId="15158"/>
    <cellStyle name="40% - Accent2 2 2 3 4 5" xfId="15159"/>
    <cellStyle name="40% - Accent2 2 2 3 4 5 2" xfId="15160"/>
    <cellStyle name="40% - Accent2 2 2 3 4 6" xfId="15161"/>
    <cellStyle name="40% - Accent2 2 2 3 5" xfId="15162"/>
    <cellStyle name="40% - Accent2 2 2 3 5 2" xfId="15163"/>
    <cellStyle name="40% - Accent2 2 2 3 5 2 2" xfId="15164"/>
    <cellStyle name="40% - Accent2 2 2 3 5 2 2 2" xfId="15165"/>
    <cellStyle name="40% - Accent2 2 2 3 5 2 2 2 2" xfId="15166"/>
    <cellStyle name="40% - Accent2 2 2 3 5 2 2 3" xfId="15167"/>
    <cellStyle name="40% - Accent2 2 2 3 5 2 3" xfId="15168"/>
    <cellStyle name="40% - Accent2 2 2 3 5 2 3 2" xfId="15169"/>
    <cellStyle name="40% - Accent2 2 2 3 5 2 4" xfId="15170"/>
    <cellStyle name="40% - Accent2 2 2 3 5 3" xfId="15171"/>
    <cellStyle name="40% - Accent2 2 2 3 5 3 2" xfId="15172"/>
    <cellStyle name="40% - Accent2 2 2 3 5 3 2 2" xfId="15173"/>
    <cellStyle name="40% - Accent2 2 2 3 5 3 3" xfId="15174"/>
    <cellStyle name="40% - Accent2 2 2 3 5 4" xfId="15175"/>
    <cellStyle name="40% - Accent2 2 2 3 5 4 2" xfId="15176"/>
    <cellStyle name="40% - Accent2 2 2 3 5 5" xfId="15177"/>
    <cellStyle name="40% - Accent2 2 2 3 6" xfId="15178"/>
    <cellStyle name="40% - Accent2 2 2 3 6 2" xfId="15179"/>
    <cellStyle name="40% - Accent2 2 2 3 6 2 2" xfId="15180"/>
    <cellStyle name="40% - Accent2 2 2 3 6 2 2 2" xfId="15181"/>
    <cellStyle name="40% - Accent2 2 2 3 6 2 3" xfId="15182"/>
    <cellStyle name="40% - Accent2 2 2 3 6 3" xfId="15183"/>
    <cellStyle name="40% - Accent2 2 2 3 6 3 2" xfId="15184"/>
    <cellStyle name="40% - Accent2 2 2 3 6 4" xfId="15185"/>
    <cellStyle name="40% - Accent2 2 2 3 7" xfId="15186"/>
    <cellStyle name="40% - Accent2 2 2 3 7 2" xfId="15187"/>
    <cellStyle name="40% - Accent2 2 2 3 7 2 2" xfId="15188"/>
    <cellStyle name="40% - Accent2 2 2 3 7 3" xfId="15189"/>
    <cellStyle name="40% - Accent2 2 2 3 8" xfId="15190"/>
    <cellStyle name="40% - Accent2 2 2 3 8 2" xfId="15191"/>
    <cellStyle name="40% - Accent2 2 2 3 9" xfId="15192"/>
    <cellStyle name="40% - Accent2 2 2 4" xfId="15193"/>
    <cellStyle name="40% - Accent2 2 2 4 2" xfId="15194"/>
    <cellStyle name="40% - Accent2 2 2 4 2 2" xfId="15195"/>
    <cellStyle name="40% - Accent2 2 2 4 2 2 2" xfId="15196"/>
    <cellStyle name="40% - Accent2 2 2 4 2 2 2 2" xfId="15197"/>
    <cellStyle name="40% - Accent2 2 2 4 2 2 2 2 2" xfId="15198"/>
    <cellStyle name="40% - Accent2 2 2 4 2 2 2 2 2 2" xfId="15199"/>
    <cellStyle name="40% - Accent2 2 2 4 2 2 2 2 2 2 2" xfId="15200"/>
    <cellStyle name="40% - Accent2 2 2 4 2 2 2 2 2 3" xfId="15201"/>
    <cellStyle name="40% - Accent2 2 2 4 2 2 2 2 3" xfId="15202"/>
    <cellStyle name="40% - Accent2 2 2 4 2 2 2 2 3 2" xfId="15203"/>
    <cellStyle name="40% - Accent2 2 2 4 2 2 2 2 4" xfId="15204"/>
    <cellStyle name="40% - Accent2 2 2 4 2 2 2 3" xfId="15205"/>
    <cellStyle name="40% - Accent2 2 2 4 2 2 2 3 2" xfId="15206"/>
    <cellStyle name="40% - Accent2 2 2 4 2 2 2 3 2 2" xfId="15207"/>
    <cellStyle name="40% - Accent2 2 2 4 2 2 2 3 3" xfId="15208"/>
    <cellStyle name="40% - Accent2 2 2 4 2 2 2 4" xfId="15209"/>
    <cellStyle name="40% - Accent2 2 2 4 2 2 2 4 2" xfId="15210"/>
    <cellStyle name="40% - Accent2 2 2 4 2 2 2 5" xfId="15211"/>
    <cellStyle name="40% - Accent2 2 2 4 2 2 3" xfId="15212"/>
    <cellStyle name="40% - Accent2 2 2 4 2 2 3 2" xfId="15213"/>
    <cellStyle name="40% - Accent2 2 2 4 2 2 3 2 2" xfId="15214"/>
    <cellStyle name="40% - Accent2 2 2 4 2 2 3 2 2 2" xfId="15215"/>
    <cellStyle name="40% - Accent2 2 2 4 2 2 3 2 3" xfId="15216"/>
    <cellStyle name="40% - Accent2 2 2 4 2 2 3 3" xfId="15217"/>
    <cellStyle name="40% - Accent2 2 2 4 2 2 3 3 2" xfId="15218"/>
    <cellStyle name="40% - Accent2 2 2 4 2 2 3 4" xfId="15219"/>
    <cellStyle name="40% - Accent2 2 2 4 2 2 4" xfId="15220"/>
    <cellStyle name="40% - Accent2 2 2 4 2 2 4 2" xfId="15221"/>
    <cellStyle name="40% - Accent2 2 2 4 2 2 4 2 2" xfId="15222"/>
    <cellStyle name="40% - Accent2 2 2 4 2 2 4 3" xfId="15223"/>
    <cellStyle name="40% - Accent2 2 2 4 2 2 5" xfId="15224"/>
    <cellStyle name="40% - Accent2 2 2 4 2 2 5 2" xfId="15225"/>
    <cellStyle name="40% - Accent2 2 2 4 2 2 6" xfId="15226"/>
    <cellStyle name="40% - Accent2 2 2 4 2 3" xfId="15227"/>
    <cellStyle name="40% - Accent2 2 2 4 2 3 2" xfId="15228"/>
    <cellStyle name="40% - Accent2 2 2 4 2 3 2 2" xfId="15229"/>
    <cellStyle name="40% - Accent2 2 2 4 2 3 2 2 2" xfId="15230"/>
    <cellStyle name="40% - Accent2 2 2 4 2 3 2 2 2 2" xfId="15231"/>
    <cellStyle name="40% - Accent2 2 2 4 2 3 2 2 3" xfId="15232"/>
    <cellStyle name="40% - Accent2 2 2 4 2 3 2 3" xfId="15233"/>
    <cellStyle name="40% - Accent2 2 2 4 2 3 2 3 2" xfId="15234"/>
    <cellStyle name="40% - Accent2 2 2 4 2 3 2 4" xfId="15235"/>
    <cellStyle name="40% - Accent2 2 2 4 2 3 3" xfId="15236"/>
    <cellStyle name="40% - Accent2 2 2 4 2 3 3 2" xfId="15237"/>
    <cellStyle name="40% - Accent2 2 2 4 2 3 3 2 2" xfId="15238"/>
    <cellStyle name="40% - Accent2 2 2 4 2 3 3 3" xfId="15239"/>
    <cellStyle name="40% - Accent2 2 2 4 2 3 4" xfId="15240"/>
    <cellStyle name="40% - Accent2 2 2 4 2 3 4 2" xfId="15241"/>
    <cellStyle name="40% - Accent2 2 2 4 2 3 5" xfId="15242"/>
    <cellStyle name="40% - Accent2 2 2 4 2 4" xfId="15243"/>
    <cellStyle name="40% - Accent2 2 2 4 2 4 2" xfId="15244"/>
    <cellStyle name="40% - Accent2 2 2 4 2 4 2 2" xfId="15245"/>
    <cellStyle name="40% - Accent2 2 2 4 2 4 2 2 2" xfId="15246"/>
    <cellStyle name="40% - Accent2 2 2 4 2 4 2 3" xfId="15247"/>
    <cellStyle name="40% - Accent2 2 2 4 2 4 3" xfId="15248"/>
    <cellStyle name="40% - Accent2 2 2 4 2 4 3 2" xfId="15249"/>
    <cellStyle name="40% - Accent2 2 2 4 2 4 4" xfId="15250"/>
    <cellStyle name="40% - Accent2 2 2 4 2 5" xfId="15251"/>
    <cellStyle name="40% - Accent2 2 2 4 2 5 2" xfId="15252"/>
    <cellStyle name="40% - Accent2 2 2 4 2 5 2 2" xfId="15253"/>
    <cellStyle name="40% - Accent2 2 2 4 2 5 3" xfId="15254"/>
    <cellStyle name="40% - Accent2 2 2 4 2 6" xfId="15255"/>
    <cellStyle name="40% - Accent2 2 2 4 2 6 2" xfId="15256"/>
    <cellStyle name="40% - Accent2 2 2 4 2 7" xfId="15257"/>
    <cellStyle name="40% - Accent2 2 2 4 3" xfId="15258"/>
    <cellStyle name="40% - Accent2 2 2 4 3 2" xfId="15259"/>
    <cellStyle name="40% - Accent2 2 2 4 3 2 2" xfId="15260"/>
    <cellStyle name="40% - Accent2 2 2 4 3 2 2 2" xfId="15261"/>
    <cellStyle name="40% - Accent2 2 2 4 3 2 2 2 2" xfId="15262"/>
    <cellStyle name="40% - Accent2 2 2 4 3 2 2 2 2 2" xfId="15263"/>
    <cellStyle name="40% - Accent2 2 2 4 3 2 2 2 3" xfId="15264"/>
    <cellStyle name="40% - Accent2 2 2 4 3 2 2 3" xfId="15265"/>
    <cellStyle name="40% - Accent2 2 2 4 3 2 2 3 2" xfId="15266"/>
    <cellStyle name="40% - Accent2 2 2 4 3 2 2 4" xfId="15267"/>
    <cellStyle name="40% - Accent2 2 2 4 3 2 3" xfId="15268"/>
    <cellStyle name="40% - Accent2 2 2 4 3 2 3 2" xfId="15269"/>
    <cellStyle name="40% - Accent2 2 2 4 3 2 3 2 2" xfId="15270"/>
    <cellStyle name="40% - Accent2 2 2 4 3 2 3 3" xfId="15271"/>
    <cellStyle name="40% - Accent2 2 2 4 3 2 4" xfId="15272"/>
    <cellStyle name="40% - Accent2 2 2 4 3 2 4 2" xfId="15273"/>
    <cellStyle name="40% - Accent2 2 2 4 3 2 5" xfId="15274"/>
    <cellStyle name="40% - Accent2 2 2 4 3 3" xfId="15275"/>
    <cellStyle name="40% - Accent2 2 2 4 3 3 2" xfId="15276"/>
    <cellStyle name="40% - Accent2 2 2 4 3 3 2 2" xfId="15277"/>
    <cellStyle name="40% - Accent2 2 2 4 3 3 2 2 2" xfId="15278"/>
    <cellStyle name="40% - Accent2 2 2 4 3 3 2 3" xfId="15279"/>
    <cellStyle name="40% - Accent2 2 2 4 3 3 3" xfId="15280"/>
    <cellStyle name="40% - Accent2 2 2 4 3 3 3 2" xfId="15281"/>
    <cellStyle name="40% - Accent2 2 2 4 3 3 4" xfId="15282"/>
    <cellStyle name="40% - Accent2 2 2 4 3 4" xfId="15283"/>
    <cellStyle name="40% - Accent2 2 2 4 3 4 2" xfId="15284"/>
    <cellStyle name="40% - Accent2 2 2 4 3 4 2 2" xfId="15285"/>
    <cellStyle name="40% - Accent2 2 2 4 3 4 3" xfId="15286"/>
    <cellStyle name="40% - Accent2 2 2 4 3 5" xfId="15287"/>
    <cellStyle name="40% - Accent2 2 2 4 3 5 2" xfId="15288"/>
    <cellStyle name="40% - Accent2 2 2 4 3 6" xfId="15289"/>
    <cellStyle name="40% - Accent2 2 2 4 4" xfId="15290"/>
    <cellStyle name="40% - Accent2 2 2 4 4 2" xfId="15291"/>
    <cellStyle name="40% - Accent2 2 2 4 4 2 2" xfId="15292"/>
    <cellStyle name="40% - Accent2 2 2 4 4 2 2 2" xfId="15293"/>
    <cellStyle name="40% - Accent2 2 2 4 4 2 2 2 2" xfId="15294"/>
    <cellStyle name="40% - Accent2 2 2 4 4 2 2 3" xfId="15295"/>
    <cellStyle name="40% - Accent2 2 2 4 4 2 3" xfId="15296"/>
    <cellStyle name="40% - Accent2 2 2 4 4 2 3 2" xfId="15297"/>
    <cellStyle name="40% - Accent2 2 2 4 4 2 4" xfId="15298"/>
    <cellStyle name="40% - Accent2 2 2 4 4 3" xfId="15299"/>
    <cellStyle name="40% - Accent2 2 2 4 4 3 2" xfId="15300"/>
    <cellStyle name="40% - Accent2 2 2 4 4 3 2 2" xfId="15301"/>
    <cellStyle name="40% - Accent2 2 2 4 4 3 3" xfId="15302"/>
    <cellStyle name="40% - Accent2 2 2 4 4 4" xfId="15303"/>
    <cellStyle name="40% - Accent2 2 2 4 4 4 2" xfId="15304"/>
    <cellStyle name="40% - Accent2 2 2 4 4 5" xfId="15305"/>
    <cellStyle name="40% - Accent2 2 2 4 5" xfId="15306"/>
    <cellStyle name="40% - Accent2 2 2 4 5 2" xfId="15307"/>
    <cellStyle name="40% - Accent2 2 2 4 5 2 2" xfId="15308"/>
    <cellStyle name="40% - Accent2 2 2 4 5 2 2 2" xfId="15309"/>
    <cellStyle name="40% - Accent2 2 2 4 5 2 3" xfId="15310"/>
    <cellStyle name="40% - Accent2 2 2 4 5 3" xfId="15311"/>
    <cellStyle name="40% - Accent2 2 2 4 5 3 2" xfId="15312"/>
    <cellStyle name="40% - Accent2 2 2 4 5 4" xfId="15313"/>
    <cellStyle name="40% - Accent2 2 2 4 6" xfId="15314"/>
    <cellStyle name="40% - Accent2 2 2 4 6 2" xfId="15315"/>
    <cellStyle name="40% - Accent2 2 2 4 6 2 2" xfId="15316"/>
    <cellStyle name="40% - Accent2 2 2 4 6 3" xfId="15317"/>
    <cellStyle name="40% - Accent2 2 2 4 7" xfId="15318"/>
    <cellStyle name="40% - Accent2 2 2 4 7 2" xfId="15319"/>
    <cellStyle name="40% - Accent2 2 2 4 8" xfId="15320"/>
    <cellStyle name="40% - Accent2 2 2 5" xfId="15321"/>
    <cellStyle name="40% - Accent2 2 2 5 2" xfId="15322"/>
    <cellStyle name="40% - Accent2 2 2 5 2 2" xfId="15323"/>
    <cellStyle name="40% - Accent2 2 2 5 2 2 2" xfId="15324"/>
    <cellStyle name="40% - Accent2 2 2 5 2 2 2 2" xfId="15325"/>
    <cellStyle name="40% - Accent2 2 2 5 2 2 2 2 2" xfId="15326"/>
    <cellStyle name="40% - Accent2 2 2 5 2 2 2 2 2 2" xfId="15327"/>
    <cellStyle name="40% - Accent2 2 2 5 2 2 2 2 3" xfId="15328"/>
    <cellStyle name="40% - Accent2 2 2 5 2 2 2 3" xfId="15329"/>
    <cellStyle name="40% - Accent2 2 2 5 2 2 2 3 2" xfId="15330"/>
    <cellStyle name="40% - Accent2 2 2 5 2 2 2 4" xfId="15331"/>
    <cellStyle name="40% - Accent2 2 2 5 2 2 3" xfId="15332"/>
    <cellStyle name="40% - Accent2 2 2 5 2 2 3 2" xfId="15333"/>
    <cellStyle name="40% - Accent2 2 2 5 2 2 3 2 2" xfId="15334"/>
    <cellStyle name="40% - Accent2 2 2 5 2 2 3 3" xfId="15335"/>
    <cellStyle name="40% - Accent2 2 2 5 2 2 4" xfId="15336"/>
    <cellStyle name="40% - Accent2 2 2 5 2 2 4 2" xfId="15337"/>
    <cellStyle name="40% - Accent2 2 2 5 2 2 5" xfId="15338"/>
    <cellStyle name="40% - Accent2 2 2 5 2 3" xfId="15339"/>
    <cellStyle name="40% - Accent2 2 2 5 2 3 2" xfId="15340"/>
    <cellStyle name="40% - Accent2 2 2 5 2 3 2 2" xfId="15341"/>
    <cellStyle name="40% - Accent2 2 2 5 2 3 2 2 2" xfId="15342"/>
    <cellStyle name="40% - Accent2 2 2 5 2 3 2 3" xfId="15343"/>
    <cellStyle name="40% - Accent2 2 2 5 2 3 3" xfId="15344"/>
    <cellStyle name="40% - Accent2 2 2 5 2 3 3 2" xfId="15345"/>
    <cellStyle name="40% - Accent2 2 2 5 2 3 4" xfId="15346"/>
    <cellStyle name="40% - Accent2 2 2 5 2 4" xfId="15347"/>
    <cellStyle name="40% - Accent2 2 2 5 2 4 2" xfId="15348"/>
    <cellStyle name="40% - Accent2 2 2 5 2 4 2 2" xfId="15349"/>
    <cellStyle name="40% - Accent2 2 2 5 2 4 3" xfId="15350"/>
    <cellStyle name="40% - Accent2 2 2 5 2 5" xfId="15351"/>
    <cellStyle name="40% - Accent2 2 2 5 2 5 2" xfId="15352"/>
    <cellStyle name="40% - Accent2 2 2 5 2 6" xfId="15353"/>
    <cellStyle name="40% - Accent2 2 2 5 3" xfId="15354"/>
    <cellStyle name="40% - Accent2 2 2 5 3 2" xfId="15355"/>
    <cellStyle name="40% - Accent2 2 2 5 3 2 2" xfId="15356"/>
    <cellStyle name="40% - Accent2 2 2 5 3 2 2 2" xfId="15357"/>
    <cellStyle name="40% - Accent2 2 2 5 3 2 2 2 2" xfId="15358"/>
    <cellStyle name="40% - Accent2 2 2 5 3 2 2 3" xfId="15359"/>
    <cellStyle name="40% - Accent2 2 2 5 3 2 3" xfId="15360"/>
    <cellStyle name="40% - Accent2 2 2 5 3 2 3 2" xfId="15361"/>
    <cellStyle name="40% - Accent2 2 2 5 3 2 4" xfId="15362"/>
    <cellStyle name="40% - Accent2 2 2 5 3 3" xfId="15363"/>
    <cellStyle name="40% - Accent2 2 2 5 3 3 2" xfId="15364"/>
    <cellStyle name="40% - Accent2 2 2 5 3 3 2 2" xfId="15365"/>
    <cellStyle name="40% - Accent2 2 2 5 3 3 3" xfId="15366"/>
    <cellStyle name="40% - Accent2 2 2 5 3 4" xfId="15367"/>
    <cellStyle name="40% - Accent2 2 2 5 3 4 2" xfId="15368"/>
    <cellStyle name="40% - Accent2 2 2 5 3 5" xfId="15369"/>
    <cellStyle name="40% - Accent2 2 2 5 4" xfId="15370"/>
    <cellStyle name="40% - Accent2 2 2 5 4 2" xfId="15371"/>
    <cellStyle name="40% - Accent2 2 2 5 4 2 2" xfId="15372"/>
    <cellStyle name="40% - Accent2 2 2 5 4 2 2 2" xfId="15373"/>
    <cellStyle name="40% - Accent2 2 2 5 4 2 3" xfId="15374"/>
    <cellStyle name="40% - Accent2 2 2 5 4 3" xfId="15375"/>
    <cellStyle name="40% - Accent2 2 2 5 4 3 2" xfId="15376"/>
    <cellStyle name="40% - Accent2 2 2 5 4 4" xfId="15377"/>
    <cellStyle name="40% - Accent2 2 2 5 5" xfId="15378"/>
    <cellStyle name="40% - Accent2 2 2 5 5 2" xfId="15379"/>
    <cellStyle name="40% - Accent2 2 2 5 5 2 2" xfId="15380"/>
    <cellStyle name="40% - Accent2 2 2 5 5 3" xfId="15381"/>
    <cellStyle name="40% - Accent2 2 2 5 6" xfId="15382"/>
    <cellStyle name="40% - Accent2 2 2 5 6 2" xfId="15383"/>
    <cellStyle name="40% - Accent2 2 2 5 7" xfId="15384"/>
    <cellStyle name="40% - Accent2 2 2 6" xfId="15385"/>
    <cellStyle name="40% - Accent2 2 2 6 2" xfId="15386"/>
    <cellStyle name="40% - Accent2 2 2 6 2 2" xfId="15387"/>
    <cellStyle name="40% - Accent2 2 2 6 2 2 2" xfId="15388"/>
    <cellStyle name="40% - Accent2 2 2 6 2 2 2 2" xfId="15389"/>
    <cellStyle name="40% - Accent2 2 2 6 2 2 2 2 2" xfId="15390"/>
    <cellStyle name="40% - Accent2 2 2 6 2 2 2 3" xfId="15391"/>
    <cellStyle name="40% - Accent2 2 2 6 2 2 3" xfId="15392"/>
    <cellStyle name="40% - Accent2 2 2 6 2 2 3 2" xfId="15393"/>
    <cellStyle name="40% - Accent2 2 2 6 2 2 4" xfId="15394"/>
    <cellStyle name="40% - Accent2 2 2 6 2 3" xfId="15395"/>
    <cellStyle name="40% - Accent2 2 2 6 2 3 2" xfId="15396"/>
    <cellStyle name="40% - Accent2 2 2 6 2 3 2 2" xfId="15397"/>
    <cellStyle name="40% - Accent2 2 2 6 2 3 3" xfId="15398"/>
    <cellStyle name="40% - Accent2 2 2 6 2 4" xfId="15399"/>
    <cellStyle name="40% - Accent2 2 2 6 2 4 2" xfId="15400"/>
    <cellStyle name="40% - Accent2 2 2 6 2 5" xfId="15401"/>
    <cellStyle name="40% - Accent2 2 2 6 3" xfId="15402"/>
    <cellStyle name="40% - Accent2 2 2 6 3 2" xfId="15403"/>
    <cellStyle name="40% - Accent2 2 2 6 3 2 2" xfId="15404"/>
    <cellStyle name="40% - Accent2 2 2 6 3 2 2 2" xfId="15405"/>
    <cellStyle name="40% - Accent2 2 2 6 3 2 3" xfId="15406"/>
    <cellStyle name="40% - Accent2 2 2 6 3 3" xfId="15407"/>
    <cellStyle name="40% - Accent2 2 2 6 3 3 2" xfId="15408"/>
    <cellStyle name="40% - Accent2 2 2 6 3 4" xfId="15409"/>
    <cellStyle name="40% - Accent2 2 2 6 4" xfId="15410"/>
    <cellStyle name="40% - Accent2 2 2 6 4 2" xfId="15411"/>
    <cellStyle name="40% - Accent2 2 2 6 4 2 2" xfId="15412"/>
    <cellStyle name="40% - Accent2 2 2 6 4 3" xfId="15413"/>
    <cellStyle name="40% - Accent2 2 2 6 5" xfId="15414"/>
    <cellStyle name="40% - Accent2 2 2 6 5 2" xfId="15415"/>
    <cellStyle name="40% - Accent2 2 2 6 6" xfId="15416"/>
    <cellStyle name="40% - Accent2 2 2 7" xfId="15417"/>
    <cellStyle name="40% - Accent2 2 2 7 2" xfId="15418"/>
    <cellStyle name="40% - Accent2 2 2 7 2 2" xfId="15419"/>
    <cellStyle name="40% - Accent2 2 2 7 2 2 2" xfId="15420"/>
    <cellStyle name="40% - Accent2 2 2 7 2 2 2 2" xfId="15421"/>
    <cellStyle name="40% - Accent2 2 2 7 2 2 3" xfId="15422"/>
    <cellStyle name="40% - Accent2 2 2 7 2 3" xfId="15423"/>
    <cellStyle name="40% - Accent2 2 2 7 2 3 2" xfId="15424"/>
    <cellStyle name="40% - Accent2 2 2 7 2 4" xfId="15425"/>
    <cellStyle name="40% - Accent2 2 2 7 3" xfId="15426"/>
    <cellStyle name="40% - Accent2 2 2 7 3 2" xfId="15427"/>
    <cellStyle name="40% - Accent2 2 2 7 3 2 2" xfId="15428"/>
    <cellStyle name="40% - Accent2 2 2 7 3 3" xfId="15429"/>
    <cellStyle name="40% - Accent2 2 2 7 4" xfId="15430"/>
    <cellStyle name="40% - Accent2 2 2 7 4 2" xfId="15431"/>
    <cellStyle name="40% - Accent2 2 2 7 5" xfId="15432"/>
    <cellStyle name="40% - Accent2 2 2 8" xfId="15433"/>
    <cellStyle name="40% - Accent2 2 2 8 2" xfId="15434"/>
    <cellStyle name="40% - Accent2 2 2 8 2 2" xfId="15435"/>
    <cellStyle name="40% - Accent2 2 2 8 2 2 2" xfId="15436"/>
    <cellStyle name="40% - Accent2 2 2 8 2 3" xfId="15437"/>
    <cellStyle name="40% - Accent2 2 2 8 3" xfId="15438"/>
    <cellStyle name="40% - Accent2 2 2 8 3 2" xfId="15439"/>
    <cellStyle name="40% - Accent2 2 2 8 4" xfId="15440"/>
    <cellStyle name="40% - Accent2 2 2 9" xfId="15441"/>
    <cellStyle name="40% - Accent2 2 2 9 2" xfId="15442"/>
    <cellStyle name="40% - Accent2 2 2 9 2 2" xfId="15443"/>
    <cellStyle name="40% - Accent2 2 2 9 3" xfId="15444"/>
    <cellStyle name="40% - Accent2 2 3" xfId="15445"/>
    <cellStyle name="40% - Accent2 2 3 10" xfId="15446"/>
    <cellStyle name="40% - Accent2 2 3 2" xfId="15447"/>
    <cellStyle name="40% - Accent2 2 3 2 2" xfId="15448"/>
    <cellStyle name="40% - Accent2 2 3 2 2 2" xfId="15449"/>
    <cellStyle name="40% - Accent2 2 3 2 2 2 2" xfId="15450"/>
    <cellStyle name="40% - Accent2 2 3 2 2 2 2 2" xfId="15451"/>
    <cellStyle name="40% - Accent2 2 3 2 2 2 2 2 2" xfId="15452"/>
    <cellStyle name="40% - Accent2 2 3 2 2 2 2 2 2 2" xfId="15453"/>
    <cellStyle name="40% - Accent2 2 3 2 2 2 2 2 2 2 2" xfId="15454"/>
    <cellStyle name="40% - Accent2 2 3 2 2 2 2 2 2 2 2 2" xfId="15455"/>
    <cellStyle name="40% - Accent2 2 3 2 2 2 2 2 2 2 3" xfId="15456"/>
    <cellStyle name="40% - Accent2 2 3 2 2 2 2 2 2 3" xfId="15457"/>
    <cellStyle name="40% - Accent2 2 3 2 2 2 2 2 2 3 2" xfId="15458"/>
    <cellStyle name="40% - Accent2 2 3 2 2 2 2 2 2 4" xfId="15459"/>
    <cellStyle name="40% - Accent2 2 3 2 2 2 2 2 3" xfId="15460"/>
    <cellStyle name="40% - Accent2 2 3 2 2 2 2 2 3 2" xfId="15461"/>
    <cellStyle name="40% - Accent2 2 3 2 2 2 2 2 3 2 2" xfId="15462"/>
    <cellStyle name="40% - Accent2 2 3 2 2 2 2 2 3 3" xfId="15463"/>
    <cellStyle name="40% - Accent2 2 3 2 2 2 2 2 4" xfId="15464"/>
    <cellStyle name="40% - Accent2 2 3 2 2 2 2 2 4 2" xfId="15465"/>
    <cellStyle name="40% - Accent2 2 3 2 2 2 2 2 5" xfId="15466"/>
    <cellStyle name="40% - Accent2 2 3 2 2 2 2 3" xfId="15467"/>
    <cellStyle name="40% - Accent2 2 3 2 2 2 2 3 2" xfId="15468"/>
    <cellStyle name="40% - Accent2 2 3 2 2 2 2 3 2 2" xfId="15469"/>
    <cellStyle name="40% - Accent2 2 3 2 2 2 2 3 2 2 2" xfId="15470"/>
    <cellStyle name="40% - Accent2 2 3 2 2 2 2 3 2 3" xfId="15471"/>
    <cellStyle name="40% - Accent2 2 3 2 2 2 2 3 3" xfId="15472"/>
    <cellStyle name="40% - Accent2 2 3 2 2 2 2 3 3 2" xfId="15473"/>
    <cellStyle name="40% - Accent2 2 3 2 2 2 2 3 4" xfId="15474"/>
    <cellStyle name="40% - Accent2 2 3 2 2 2 2 4" xfId="15475"/>
    <cellStyle name="40% - Accent2 2 3 2 2 2 2 4 2" xfId="15476"/>
    <cellStyle name="40% - Accent2 2 3 2 2 2 2 4 2 2" xfId="15477"/>
    <cellStyle name="40% - Accent2 2 3 2 2 2 2 4 3" xfId="15478"/>
    <cellStyle name="40% - Accent2 2 3 2 2 2 2 5" xfId="15479"/>
    <cellStyle name="40% - Accent2 2 3 2 2 2 2 5 2" xfId="15480"/>
    <cellStyle name="40% - Accent2 2 3 2 2 2 2 6" xfId="15481"/>
    <cellStyle name="40% - Accent2 2 3 2 2 2 3" xfId="15482"/>
    <cellStyle name="40% - Accent2 2 3 2 2 2 3 2" xfId="15483"/>
    <cellStyle name="40% - Accent2 2 3 2 2 2 3 2 2" xfId="15484"/>
    <cellStyle name="40% - Accent2 2 3 2 2 2 3 2 2 2" xfId="15485"/>
    <cellStyle name="40% - Accent2 2 3 2 2 2 3 2 2 2 2" xfId="15486"/>
    <cellStyle name="40% - Accent2 2 3 2 2 2 3 2 2 3" xfId="15487"/>
    <cellStyle name="40% - Accent2 2 3 2 2 2 3 2 3" xfId="15488"/>
    <cellStyle name="40% - Accent2 2 3 2 2 2 3 2 3 2" xfId="15489"/>
    <cellStyle name="40% - Accent2 2 3 2 2 2 3 2 4" xfId="15490"/>
    <cellStyle name="40% - Accent2 2 3 2 2 2 3 3" xfId="15491"/>
    <cellStyle name="40% - Accent2 2 3 2 2 2 3 3 2" xfId="15492"/>
    <cellStyle name="40% - Accent2 2 3 2 2 2 3 3 2 2" xfId="15493"/>
    <cellStyle name="40% - Accent2 2 3 2 2 2 3 3 3" xfId="15494"/>
    <cellStyle name="40% - Accent2 2 3 2 2 2 3 4" xfId="15495"/>
    <cellStyle name="40% - Accent2 2 3 2 2 2 3 4 2" xfId="15496"/>
    <cellStyle name="40% - Accent2 2 3 2 2 2 3 5" xfId="15497"/>
    <cellStyle name="40% - Accent2 2 3 2 2 2 4" xfId="15498"/>
    <cellStyle name="40% - Accent2 2 3 2 2 2 4 2" xfId="15499"/>
    <cellStyle name="40% - Accent2 2 3 2 2 2 4 2 2" xfId="15500"/>
    <cellStyle name="40% - Accent2 2 3 2 2 2 4 2 2 2" xfId="15501"/>
    <cellStyle name="40% - Accent2 2 3 2 2 2 4 2 3" xfId="15502"/>
    <cellStyle name="40% - Accent2 2 3 2 2 2 4 3" xfId="15503"/>
    <cellStyle name="40% - Accent2 2 3 2 2 2 4 3 2" xfId="15504"/>
    <cellStyle name="40% - Accent2 2 3 2 2 2 4 4" xfId="15505"/>
    <cellStyle name="40% - Accent2 2 3 2 2 2 5" xfId="15506"/>
    <cellStyle name="40% - Accent2 2 3 2 2 2 5 2" xfId="15507"/>
    <cellStyle name="40% - Accent2 2 3 2 2 2 5 2 2" xfId="15508"/>
    <cellStyle name="40% - Accent2 2 3 2 2 2 5 3" xfId="15509"/>
    <cellStyle name="40% - Accent2 2 3 2 2 2 6" xfId="15510"/>
    <cellStyle name="40% - Accent2 2 3 2 2 2 6 2" xfId="15511"/>
    <cellStyle name="40% - Accent2 2 3 2 2 2 7" xfId="15512"/>
    <cellStyle name="40% - Accent2 2 3 2 2 3" xfId="15513"/>
    <cellStyle name="40% - Accent2 2 3 2 2 3 2" xfId="15514"/>
    <cellStyle name="40% - Accent2 2 3 2 2 3 2 2" xfId="15515"/>
    <cellStyle name="40% - Accent2 2 3 2 2 3 2 2 2" xfId="15516"/>
    <cellStyle name="40% - Accent2 2 3 2 2 3 2 2 2 2" xfId="15517"/>
    <cellStyle name="40% - Accent2 2 3 2 2 3 2 2 2 2 2" xfId="15518"/>
    <cellStyle name="40% - Accent2 2 3 2 2 3 2 2 2 3" xfId="15519"/>
    <cellStyle name="40% - Accent2 2 3 2 2 3 2 2 3" xfId="15520"/>
    <cellStyle name="40% - Accent2 2 3 2 2 3 2 2 3 2" xfId="15521"/>
    <cellStyle name="40% - Accent2 2 3 2 2 3 2 2 4" xfId="15522"/>
    <cellStyle name="40% - Accent2 2 3 2 2 3 2 3" xfId="15523"/>
    <cellStyle name="40% - Accent2 2 3 2 2 3 2 3 2" xfId="15524"/>
    <cellStyle name="40% - Accent2 2 3 2 2 3 2 3 2 2" xfId="15525"/>
    <cellStyle name="40% - Accent2 2 3 2 2 3 2 3 3" xfId="15526"/>
    <cellStyle name="40% - Accent2 2 3 2 2 3 2 4" xfId="15527"/>
    <cellStyle name="40% - Accent2 2 3 2 2 3 2 4 2" xfId="15528"/>
    <cellStyle name="40% - Accent2 2 3 2 2 3 2 5" xfId="15529"/>
    <cellStyle name="40% - Accent2 2 3 2 2 3 3" xfId="15530"/>
    <cellStyle name="40% - Accent2 2 3 2 2 3 3 2" xfId="15531"/>
    <cellStyle name="40% - Accent2 2 3 2 2 3 3 2 2" xfId="15532"/>
    <cellStyle name="40% - Accent2 2 3 2 2 3 3 2 2 2" xfId="15533"/>
    <cellStyle name="40% - Accent2 2 3 2 2 3 3 2 3" xfId="15534"/>
    <cellStyle name="40% - Accent2 2 3 2 2 3 3 3" xfId="15535"/>
    <cellStyle name="40% - Accent2 2 3 2 2 3 3 3 2" xfId="15536"/>
    <cellStyle name="40% - Accent2 2 3 2 2 3 3 4" xfId="15537"/>
    <cellStyle name="40% - Accent2 2 3 2 2 3 4" xfId="15538"/>
    <cellStyle name="40% - Accent2 2 3 2 2 3 4 2" xfId="15539"/>
    <cellStyle name="40% - Accent2 2 3 2 2 3 4 2 2" xfId="15540"/>
    <cellStyle name="40% - Accent2 2 3 2 2 3 4 3" xfId="15541"/>
    <cellStyle name="40% - Accent2 2 3 2 2 3 5" xfId="15542"/>
    <cellStyle name="40% - Accent2 2 3 2 2 3 5 2" xfId="15543"/>
    <cellStyle name="40% - Accent2 2 3 2 2 3 6" xfId="15544"/>
    <cellStyle name="40% - Accent2 2 3 2 2 4" xfId="15545"/>
    <cellStyle name="40% - Accent2 2 3 2 2 4 2" xfId="15546"/>
    <cellStyle name="40% - Accent2 2 3 2 2 4 2 2" xfId="15547"/>
    <cellStyle name="40% - Accent2 2 3 2 2 4 2 2 2" xfId="15548"/>
    <cellStyle name="40% - Accent2 2 3 2 2 4 2 2 2 2" xfId="15549"/>
    <cellStyle name="40% - Accent2 2 3 2 2 4 2 2 3" xfId="15550"/>
    <cellStyle name="40% - Accent2 2 3 2 2 4 2 3" xfId="15551"/>
    <cellStyle name="40% - Accent2 2 3 2 2 4 2 3 2" xfId="15552"/>
    <cellStyle name="40% - Accent2 2 3 2 2 4 2 4" xfId="15553"/>
    <cellStyle name="40% - Accent2 2 3 2 2 4 3" xfId="15554"/>
    <cellStyle name="40% - Accent2 2 3 2 2 4 3 2" xfId="15555"/>
    <cellStyle name="40% - Accent2 2 3 2 2 4 3 2 2" xfId="15556"/>
    <cellStyle name="40% - Accent2 2 3 2 2 4 3 3" xfId="15557"/>
    <cellStyle name="40% - Accent2 2 3 2 2 4 4" xfId="15558"/>
    <cellStyle name="40% - Accent2 2 3 2 2 4 4 2" xfId="15559"/>
    <cellStyle name="40% - Accent2 2 3 2 2 4 5" xfId="15560"/>
    <cellStyle name="40% - Accent2 2 3 2 2 5" xfId="15561"/>
    <cellStyle name="40% - Accent2 2 3 2 2 5 2" xfId="15562"/>
    <cellStyle name="40% - Accent2 2 3 2 2 5 2 2" xfId="15563"/>
    <cellStyle name="40% - Accent2 2 3 2 2 5 2 2 2" xfId="15564"/>
    <cellStyle name="40% - Accent2 2 3 2 2 5 2 3" xfId="15565"/>
    <cellStyle name="40% - Accent2 2 3 2 2 5 3" xfId="15566"/>
    <cellStyle name="40% - Accent2 2 3 2 2 5 3 2" xfId="15567"/>
    <cellStyle name="40% - Accent2 2 3 2 2 5 4" xfId="15568"/>
    <cellStyle name="40% - Accent2 2 3 2 2 6" xfId="15569"/>
    <cellStyle name="40% - Accent2 2 3 2 2 6 2" xfId="15570"/>
    <cellStyle name="40% - Accent2 2 3 2 2 6 2 2" xfId="15571"/>
    <cellStyle name="40% - Accent2 2 3 2 2 6 3" xfId="15572"/>
    <cellStyle name="40% - Accent2 2 3 2 2 7" xfId="15573"/>
    <cellStyle name="40% - Accent2 2 3 2 2 7 2" xfId="15574"/>
    <cellStyle name="40% - Accent2 2 3 2 2 8" xfId="15575"/>
    <cellStyle name="40% - Accent2 2 3 2 3" xfId="15576"/>
    <cellStyle name="40% - Accent2 2 3 2 3 2" xfId="15577"/>
    <cellStyle name="40% - Accent2 2 3 2 3 2 2" xfId="15578"/>
    <cellStyle name="40% - Accent2 2 3 2 3 2 2 2" xfId="15579"/>
    <cellStyle name="40% - Accent2 2 3 2 3 2 2 2 2" xfId="15580"/>
    <cellStyle name="40% - Accent2 2 3 2 3 2 2 2 2 2" xfId="15581"/>
    <cellStyle name="40% - Accent2 2 3 2 3 2 2 2 2 2 2" xfId="15582"/>
    <cellStyle name="40% - Accent2 2 3 2 3 2 2 2 2 3" xfId="15583"/>
    <cellStyle name="40% - Accent2 2 3 2 3 2 2 2 3" xfId="15584"/>
    <cellStyle name="40% - Accent2 2 3 2 3 2 2 2 3 2" xfId="15585"/>
    <cellStyle name="40% - Accent2 2 3 2 3 2 2 2 4" xfId="15586"/>
    <cellStyle name="40% - Accent2 2 3 2 3 2 2 3" xfId="15587"/>
    <cellStyle name="40% - Accent2 2 3 2 3 2 2 3 2" xfId="15588"/>
    <cellStyle name="40% - Accent2 2 3 2 3 2 2 3 2 2" xfId="15589"/>
    <cellStyle name="40% - Accent2 2 3 2 3 2 2 3 3" xfId="15590"/>
    <cellStyle name="40% - Accent2 2 3 2 3 2 2 4" xfId="15591"/>
    <cellStyle name="40% - Accent2 2 3 2 3 2 2 4 2" xfId="15592"/>
    <cellStyle name="40% - Accent2 2 3 2 3 2 2 5" xfId="15593"/>
    <cellStyle name="40% - Accent2 2 3 2 3 2 3" xfId="15594"/>
    <cellStyle name="40% - Accent2 2 3 2 3 2 3 2" xfId="15595"/>
    <cellStyle name="40% - Accent2 2 3 2 3 2 3 2 2" xfId="15596"/>
    <cellStyle name="40% - Accent2 2 3 2 3 2 3 2 2 2" xfId="15597"/>
    <cellStyle name="40% - Accent2 2 3 2 3 2 3 2 3" xfId="15598"/>
    <cellStyle name="40% - Accent2 2 3 2 3 2 3 3" xfId="15599"/>
    <cellStyle name="40% - Accent2 2 3 2 3 2 3 3 2" xfId="15600"/>
    <cellStyle name="40% - Accent2 2 3 2 3 2 3 4" xfId="15601"/>
    <cellStyle name="40% - Accent2 2 3 2 3 2 4" xfId="15602"/>
    <cellStyle name="40% - Accent2 2 3 2 3 2 4 2" xfId="15603"/>
    <cellStyle name="40% - Accent2 2 3 2 3 2 4 2 2" xfId="15604"/>
    <cellStyle name="40% - Accent2 2 3 2 3 2 4 3" xfId="15605"/>
    <cellStyle name="40% - Accent2 2 3 2 3 2 5" xfId="15606"/>
    <cellStyle name="40% - Accent2 2 3 2 3 2 5 2" xfId="15607"/>
    <cellStyle name="40% - Accent2 2 3 2 3 2 6" xfId="15608"/>
    <cellStyle name="40% - Accent2 2 3 2 3 3" xfId="15609"/>
    <cellStyle name="40% - Accent2 2 3 2 3 3 2" xfId="15610"/>
    <cellStyle name="40% - Accent2 2 3 2 3 3 2 2" xfId="15611"/>
    <cellStyle name="40% - Accent2 2 3 2 3 3 2 2 2" xfId="15612"/>
    <cellStyle name="40% - Accent2 2 3 2 3 3 2 2 2 2" xfId="15613"/>
    <cellStyle name="40% - Accent2 2 3 2 3 3 2 2 3" xfId="15614"/>
    <cellStyle name="40% - Accent2 2 3 2 3 3 2 3" xfId="15615"/>
    <cellStyle name="40% - Accent2 2 3 2 3 3 2 3 2" xfId="15616"/>
    <cellStyle name="40% - Accent2 2 3 2 3 3 2 4" xfId="15617"/>
    <cellStyle name="40% - Accent2 2 3 2 3 3 3" xfId="15618"/>
    <cellStyle name="40% - Accent2 2 3 2 3 3 3 2" xfId="15619"/>
    <cellStyle name="40% - Accent2 2 3 2 3 3 3 2 2" xfId="15620"/>
    <cellStyle name="40% - Accent2 2 3 2 3 3 3 3" xfId="15621"/>
    <cellStyle name="40% - Accent2 2 3 2 3 3 4" xfId="15622"/>
    <cellStyle name="40% - Accent2 2 3 2 3 3 4 2" xfId="15623"/>
    <cellStyle name="40% - Accent2 2 3 2 3 3 5" xfId="15624"/>
    <cellStyle name="40% - Accent2 2 3 2 3 4" xfId="15625"/>
    <cellStyle name="40% - Accent2 2 3 2 3 4 2" xfId="15626"/>
    <cellStyle name="40% - Accent2 2 3 2 3 4 2 2" xfId="15627"/>
    <cellStyle name="40% - Accent2 2 3 2 3 4 2 2 2" xfId="15628"/>
    <cellStyle name="40% - Accent2 2 3 2 3 4 2 3" xfId="15629"/>
    <cellStyle name="40% - Accent2 2 3 2 3 4 3" xfId="15630"/>
    <cellStyle name="40% - Accent2 2 3 2 3 4 3 2" xfId="15631"/>
    <cellStyle name="40% - Accent2 2 3 2 3 4 4" xfId="15632"/>
    <cellStyle name="40% - Accent2 2 3 2 3 5" xfId="15633"/>
    <cellStyle name="40% - Accent2 2 3 2 3 5 2" xfId="15634"/>
    <cellStyle name="40% - Accent2 2 3 2 3 5 2 2" xfId="15635"/>
    <cellStyle name="40% - Accent2 2 3 2 3 5 3" xfId="15636"/>
    <cellStyle name="40% - Accent2 2 3 2 3 6" xfId="15637"/>
    <cellStyle name="40% - Accent2 2 3 2 3 6 2" xfId="15638"/>
    <cellStyle name="40% - Accent2 2 3 2 3 7" xfId="15639"/>
    <cellStyle name="40% - Accent2 2 3 2 4" xfId="15640"/>
    <cellStyle name="40% - Accent2 2 3 2 4 2" xfId="15641"/>
    <cellStyle name="40% - Accent2 2 3 2 4 2 2" xfId="15642"/>
    <cellStyle name="40% - Accent2 2 3 2 4 2 2 2" xfId="15643"/>
    <cellStyle name="40% - Accent2 2 3 2 4 2 2 2 2" xfId="15644"/>
    <cellStyle name="40% - Accent2 2 3 2 4 2 2 2 2 2" xfId="15645"/>
    <cellStyle name="40% - Accent2 2 3 2 4 2 2 2 3" xfId="15646"/>
    <cellStyle name="40% - Accent2 2 3 2 4 2 2 3" xfId="15647"/>
    <cellStyle name="40% - Accent2 2 3 2 4 2 2 3 2" xfId="15648"/>
    <cellStyle name="40% - Accent2 2 3 2 4 2 2 4" xfId="15649"/>
    <cellStyle name="40% - Accent2 2 3 2 4 2 3" xfId="15650"/>
    <cellStyle name="40% - Accent2 2 3 2 4 2 3 2" xfId="15651"/>
    <cellStyle name="40% - Accent2 2 3 2 4 2 3 2 2" xfId="15652"/>
    <cellStyle name="40% - Accent2 2 3 2 4 2 3 3" xfId="15653"/>
    <cellStyle name="40% - Accent2 2 3 2 4 2 4" xfId="15654"/>
    <cellStyle name="40% - Accent2 2 3 2 4 2 4 2" xfId="15655"/>
    <cellStyle name="40% - Accent2 2 3 2 4 2 5" xfId="15656"/>
    <cellStyle name="40% - Accent2 2 3 2 4 3" xfId="15657"/>
    <cellStyle name="40% - Accent2 2 3 2 4 3 2" xfId="15658"/>
    <cellStyle name="40% - Accent2 2 3 2 4 3 2 2" xfId="15659"/>
    <cellStyle name="40% - Accent2 2 3 2 4 3 2 2 2" xfId="15660"/>
    <cellStyle name="40% - Accent2 2 3 2 4 3 2 3" xfId="15661"/>
    <cellStyle name="40% - Accent2 2 3 2 4 3 3" xfId="15662"/>
    <cellStyle name="40% - Accent2 2 3 2 4 3 3 2" xfId="15663"/>
    <cellStyle name="40% - Accent2 2 3 2 4 3 4" xfId="15664"/>
    <cellStyle name="40% - Accent2 2 3 2 4 4" xfId="15665"/>
    <cellStyle name="40% - Accent2 2 3 2 4 4 2" xfId="15666"/>
    <cellStyle name="40% - Accent2 2 3 2 4 4 2 2" xfId="15667"/>
    <cellStyle name="40% - Accent2 2 3 2 4 4 3" xfId="15668"/>
    <cellStyle name="40% - Accent2 2 3 2 4 5" xfId="15669"/>
    <cellStyle name="40% - Accent2 2 3 2 4 5 2" xfId="15670"/>
    <cellStyle name="40% - Accent2 2 3 2 4 6" xfId="15671"/>
    <cellStyle name="40% - Accent2 2 3 2 5" xfId="15672"/>
    <cellStyle name="40% - Accent2 2 3 2 5 2" xfId="15673"/>
    <cellStyle name="40% - Accent2 2 3 2 5 2 2" xfId="15674"/>
    <cellStyle name="40% - Accent2 2 3 2 5 2 2 2" xfId="15675"/>
    <cellStyle name="40% - Accent2 2 3 2 5 2 2 2 2" xfId="15676"/>
    <cellStyle name="40% - Accent2 2 3 2 5 2 2 3" xfId="15677"/>
    <cellStyle name="40% - Accent2 2 3 2 5 2 3" xfId="15678"/>
    <cellStyle name="40% - Accent2 2 3 2 5 2 3 2" xfId="15679"/>
    <cellStyle name="40% - Accent2 2 3 2 5 2 4" xfId="15680"/>
    <cellStyle name="40% - Accent2 2 3 2 5 3" xfId="15681"/>
    <cellStyle name="40% - Accent2 2 3 2 5 3 2" xfId="15682"/>
    <cellStyle name="40% - Accent2 2 3 2 5 3 2 2" xfId="15683"/>
    <cellStyle name="40% - Accent2 2 3 2 5 3 3" xfId="15684"/>
    <cellStyle name="40% - Accent2 2 3 2 5 4" xfId="15685"/>
    <cellStyle name="40% - Accent2 2 3 2 5 4 2" xfId="15686"/>
    <cellStyle name="40% - Accent2 2 3 2 5 5" xfId="15687"/>
    <cellStyle name="40% - Accent2 2 3 2 6" xfId="15688"/>
    <cellStyle name="40% - Accent2 2 3 2 6 2" xfId="15689"/>
    <cellStyle name="40% - Accent2 2 3 2 6 2 2" xfId="15690"/>
    <cellStyle name="40% - Accent2 2 3 2 6 2 2 2" xfId="15691"/>
    <cellStyle name="40% - Accent2 2 3 2 6 2 3" xfId="15692"/>
    <cellStyle name="40% - Accent2 2 3 2 6 3" xfId="15693"/>
    <cellStyle name="40% - Accent2 2 3 2 6 3 2" xfId="15694"/>
    <cellStyle name="40% - Accent2 2 3 2 6 4" xfId="15695"/>
    <cellStyle name="40% - Accent2 2 3 2 7" xfId="15696"/>
    <cellStyle name="40% - Accent2 2 3 2 7 2" xfId="15697"/>
    <cellStyle name="40% - Accent2 2 3 2 7 2 2" xfId="15698"/>
    <cellStyle name="40% - Accent2 2 3 2 7 3" xfId="15699"/>
    <cellStyle name="40% - Accent2 2 3 2 8" xfId="15700"/>
    <cellStyle name="40% - Accent2 2 3 2 8 2" xfId="15701"/>
    <cellStyle name="40% - Accent2 2 3 2 9" xfId="15702"/>
    <cellStyle name="40% - Accent2 2 3 3" xfId="15703"/>
    <cellStyle name="40% - Accent2 2 3 3 2" xfId="15704"/>
    <cellStyle name="40% - Accent2 2 3 3 2 2" xfId="15705"/>
    <cellStyle name="40% - Accent2 2 3 3 2 2 2" xfId="15706"/>
    <cellStyle name="40% - Accent2 2 3 3 2 2 2 2" xfId="15707"/>
    <cellStyle name="40% - Accent2 2 3 3 2 2 2 2 2" xfId="15708"/>
    <cellStyle name="40% - Accent2 2 3 3 2 2 2 2 2 2" xfId="15709"/>
    <cellStyle name="40% - Accent2 2 3 3 2 2 2 2 2 2 2" xfId="15710"/>
    <cellStyle name="40% - Accent2 2 3 3 2 2 2 2 2 3" xfId="15711"/>
    <cellStyle name="40% - Accent2 2 3 3 2 2 2 2 3" xfId="15712"/>
    <cellStyle name="40% - Accent2 2 3 3 2 2 2 2 3 2" xfId="15713"/>
    <cellStyle name="40% - Accent2 2 3 3 2 2 2 2 4" xfId="15714"/>
    <cellStyle name="40% - Accent2 2 3 3 2 2 2 3" xfId="15715"/>
    <cellStyle name="40% - Accent2 2 3 3 2 2 2 3 2" xfId="15716"/>
    <cellStyle name="40% - Accent2 2 3 3 2 2 2 3 2 2" xfId="15717"/>
    <cellStyle name="40% - Accent2 2 3 3 2 2 2 3 3" xfId="15718"/>
    <cellStyle name="40% - Accent2 2 3 3 2 2 2 4" xfId="15719"/>
    <cellStyle name="40% - Accent2 2 3 3 2 2 2 4 2" xfId="15720"/>
    <cellStyle name="40% - Accent2 2 3 3 2 2 2 5" xfId="15721"/>
    <cellStyle name="40% - Accent2 2 3 3 2 2 3" xfId="15722"/>
    <cellStyle name="40% - Accent2 2 3 3 2 2 3 2" xfId="15723"/>
    <cellStyle name="40% - Accent2 2 3 3 2 2 3 2 2" xfId="15724"/>
    <cellStyle name="40% - Accent2 2 3 3 2 2 3 2 2 2" xfId="15725"/>
    <cellStyle name="40% - Accent2 2 3 3 2 2 3 2 3" xfId="15726"/>
    <cellStyle name="40% - Accent2 2 3 3 2 2 3 3" xfId="15727"/>
    <cellStyle name="40% - Accent2 2 3 3 2 2 3 3 2" xfId="15728"/>
    <cellStyle name="40% - Accent2 2 3 3 2 2 3 4" xfId="15729"/>
    <cellStyle name="40% - Accent2 2 3 3 2 2 4" xfId="15730"/>
    <cellStyle name="40% - Accent2 2 3 3 2 2 4 2" xfId="15731"/>
    <cellStyle name="40% - Accent2 2 3 3 2 2 4 2 2" xfId="15732"/>
    <cellStyle name="40% - Accent2 2 3 3 2 2 4 3" xfId="15733"/>
    <cellStyle name="40% - Accent2 2 3 3 2 2 5" xfId="15734"/>
    <cellStyle name="40% - Accent2 2 3 3 2 2 5 2" xfId="15735"/>
    <cellStyle name="40% - Accent2 2 3 3 2 2 6" xfId="15736"/>
    <cellStyle name="40% - Accent2 2 3 3 2 3" xfId="15737"/>
    <cellStyle name="40% - Accent2 2 3 3 2 3 2" xfId="15738"/>
    <cellStyle name="40% - Accent2 2 3 3 2 3 2 2" xfId="15739"/>
    <cellStyle name="40% - Accent2 2 3 3 2 3 2 2 2" xfId="15740"/>
    <cellStyle name="40% - Accent2 2 3 3 2 3 2 2 2 2" xfId="15741"/>
    <cellStyle name="40% - Accent2 2 3 3 2 3 2 2 3" xfId="15742"/>
    <cellStyle name="40% - Accent2 2 3 3 2 3 2 3" xfId="15743"/>
    <cellStyle name="40% - Accent2 2 3 3 2 3 2 3 2" xfId="15744"/>
    <cellStyle name="40% - Accent2 2 3 3 2 3 2 4" xfId="15745"/>
    <cellStyle name="40% - Accent2 2 3 3 2 3 3" xfId="15746"/>
    <cellStyle name="40% - Accent2 2 3 3 2 3 3 2" xfId="15747"/>
    <cellStyle name="40% - Accent2 2 3 3 2 3 3 2 2" xfId="15748"/>
    <cellStyle name="40% - Accent2 2 3 3 2 3 3 3" xfId="15749"/>
    <cellStyle name="40% - Accent2 2 3 3 2 3 4" xfId="15750"/>
    <cellStyle name="40% - Accent2 2 3 3 2 3 4 2" xfId="15751"/>
    <cellStyle name="40% - Accent2 2 3 3 2 3 5" xfId="15752"/>
    <cellStyle name="40% - Accent2 2 3 3 2 4" xfId="15753"/>
    <cellStyle name="40% - Accent2 2 3 3 2 4 2" xfId="15754"/>
    <cellStyle name="40% - Accent2 2 3 3 2 4 2 2" xfId="15755"/>
    <cellStyle name="40% - Accent2 2 3 3 2 4 2 2 2" xfId="15756"/>
    <cellStyle name="40% - Accent2 2 3 3 2 4 2 3" xfId="15757"/>
    <cellStyle name="40% - Accent2 2 3 3 2 4 3" xfId="15758"/>
    <cellStyle name="40% - Accent2 2 3 3 2 4 3 2" xfId="15759"/>
    <cellStyle name="40% - Accent2 2 3 3 2 4 4" xfId="15760"/>
    <cellStyle name="40% - Accent2 2 3 3 2 5" xfId="15761"/>
    <cellStyle name="40% - Accent2 2 3 3 2 5 2" xfId="15762"/>
    <cellStyle name="40% - Accent2 2 3 3 2 5 2 2" xfId="15763"/>
    <cellStyle name="40% - Accent2 2 3 3 2 5 3" xfId="15764"/>
    <cellStyle name="40% - Accent2 2 3 3 2 6" xfId="15765"/>
    <cellStyle name="40% - Accent2 2 3 3 2 6 2" xfId="15766"/>
    <cellStyle name="40% - Accent2 2 3 3 2 7" xfId="15767"/>
    <cellStyle name="40% - Accent2 2 3 3 3" xfId="15768"/>
    <cellStyle name="40% - Accent2 2 3 3 3 2" xfId="15769"/>
    <cellStyle name="40% - Accent2 2 3 3 3 2 2" xfId="15770"/>
    <cellStyle name="40% - Accent2 2 3 3 3 2 2 2" xfId="15771"/>
    <cellStyle name="40% - Accent2 2 3 3 3 2 2 2 2" xfId="15772"/>
    <cellStyle name="40% - Accent2 2 3 3 3 2 2 2 2 2" xfId="15773"/>
    <cellStyle name="40% - Accent2 2 3 3 3 2 2 2 3" xfId="15774"/>
    <cellStyle name="40% - Accent2 2 3 3 3 2 2 3" xfId="15775"/>
    <cellStyle name="40% - Accent2 2 3 3 3 2 2 3 2" xfId="15776"/>
    <cellStyle name="40% - Accent2 2 3 3 3 2 2 4" xfId="15777"/>
    <cellStyle name="40% - Accent2 2 3 3 3 2 3" xfId="15778"/>
    <cellStyle name="40% - Accent2 2 3 3 3 2 3 2" xfId="15779"/>
    <cellStyle name="40% - Accent2 2 3 3 3 2 3 2 2" xfId="15780"/>
    <cellStyle name="40% - Accent2 2 3 3 3 2 3 3" xfId="15781"/>
    <cellStyle name="40% - Accent2 2 3 3 3 2 4" xfId="15782"/>
    <cellStyle name="40% - Accent2 2 3 3 3 2 4 2" xfId="15783"/>
    <cellStyle name="40% - Accent2 2 3 3 3 2 5" xfId="15784"/>
    <cellStyle name="40% - Accent2 2 3 3 3 3" xfId="15785"/>
    <cellStyle name="40% - Accent2 2 3 3 3 3 2" xfId="15786"/>
    <cellStyle name="40% - Accent2 2 3 3 3 3 2 2" xfId="15787"/>
    <cellStyle name="40% - Accent2 2 3 3 3 3 2 2 2" xfId="15788"/>
    <cellStyle name="40% - Accent2 2 3 3 3 3 2 3" xfId="15789"/>
    <cellStyle name="40% - Accent2 2 3 3 3 3 3" xfId="15790"/>
    <cellStyle name="40% - Accent2 2 3 3 3 3 3 2" xfId="15791"/>
    <cellStyle name="40% - Accent2 2 3 3 3 3 4" xfId="15792"/>
    <cellStyle name="40% - Accent2 2 3 3 3 4" xfId="15793"/>
    <cellStyle name="40% - Accent2 2 3 3 3 4 2" xfId="15794"/>
    <cellStyle name="40% - Accent2 2 3 3 3 4 2 2" xfId="15795"/>
    <cellStyle name="40% - Accent2 2 3 3 3 4 3" xfId="15796"/>
    <cellStyle name="40% - Accent2 2 3 3 3 5" xfId="15797"/>
    <cellStyle name="40% - Accent2 2 3 3 3 5 2" xfId="15798"/>
    <cellStyle name="40% - Accent2 2 3 3 3 6" xfId="15799"/>
    <cellStyle name="40% - Accent2 2 3 3 4" xfId="15800"/>
    <cellStyle name="40% - Accent2 2 3 3 4 2" xfId="15801"/>
    <cellStyle name="40% - Accent2 2 3 3 4 2 2" xfId="15802"/>
    <cellStyle name="40% - Accent2 2 3 3 4 2 2 2" xfId="15803"/>
    <cellStyle name="40% - Accent2 2 3 3 4 2 2 2 2" xfId="15804"/>
    <cellStyle name="40% - Accent2 2 3 3 4 2 2 3" xfId="15805"/>
    <cellStyle name="40% - Accent2 2 3 3 4 2 3" xfId="15806"/>
    <cellStyle name="40% - Accent2 2 3 3 4 2 3 2" xfId="15807"/>
    <cellStyle name="40% - Accent2 2 3 3 4 2 4" xfId="15808"/>
    <cellStyle name="40% - Accent2 2 3 3 4 3" xfId="15809"/>
    <cellStyle name="40% - Accent2 2 3 3 4 3 2" xfId="15810"/>
    <cellStyle name="40% - Accent2 2 3 3 4 3 2 2" xfId="15811"/>
    <cellStyle name="40% - Accent2 2 3 3 4 3 3" xfId="15812"/>
    <cellStyle name="40% - Accent2 2 3 3 4 4" xfId="15813"/>
    <cellStyle name="40% - Accent2 2 3 3 4 4 2" xfId="15814"/>
    <cellStyle name="40% - Accent2 2 3 3 4 5" xfId="15815"/>
    <cellStyle name="40% - Accent2 2 3 3 5" xfId="15816"/>
    <cellStyle name="40% - Accent2 2 3 3 5 2" xfId="15817"/>
    <cellStyle name="40% - Accent2 2 3 3 5 2 2" xfId="15818"/>
    <cellStyle name="40% - Accent2 2 3 3 5 2 2 2" xfId="15819"/>
    <cellStyle name="40% - Accent2 2 3 3 5 2 3" xfId="15820"/>
    <cellStyle name="40% - Accent2 2 3 3 5 3" xfId="15821"/>
    <cellStyle name="40% - Accent2 2 3 3 5 3 2" xfId="15822"/>
    <cellStyle name="40% - Accent2 2 3 3 5 4" xfId="15823"/>
    <cellStyle name="40% - Accent2 2 3 3 6" xfId="15824"/>
    <cellStyle name="40% - Accent2 2 3 3 6 2" xfId="15825"/>
    <cellStyle name="40% - Accent2 2 3 3 6 2 2" xfId="15826"/>
    <cellStyle name="40% - Accent2 2 3 3 6 3" xfId="15827"/>
    <cellStyle name="40% - Accent2 2 3 3 7" xfId="15828"/>
    <cellStyle name="40% - Accent2 2 3 3 7 2" xfId="15829"/>
    <cellStyle name="40% - Accent2 2 3 3 8" xfId="15830"/>
    <cellStyle name="40% - Accent2 2 3 4" xfId="15831"/>
    <cellStyle name="40% - Accent2 2 3 4 2" xfId="15832"/>
    <cellStyle name="40% - Accent2 2 3 4 2 2" xfId="15833"/>
    <cellStyle name="40% - Accent2 2 3 4 2 2 2" xfId="15834"/>
    <cellStyle name="40% - Accent2 2 3 4 2 2 2 2" xfId="15835"/>
    <cellStyle name="40% - Accent2 2 3 4 2 2 2 2 2" xfId="15836"/>
    <cellStyle name="40% - Accent2 2 3 4 2 2 2 2 2 2" xfId="15837"/>
    <cellStyle name="40% - Accent2 2 3 4 2 2 2 2 3" xfId="15838"/>
    <cellStyle name="40% - Accent2 2 3 4 2 2 2 3" xfId="15839"/>
    <cellStyle name="40% - Accent2 2 3 4 2 2 2 3 2" xfId="15840"/>
    <cellStyle name="40% - Accent2 2 3 4 2 2 2 4" xfId="15841"/>
    <cellStyle name="40% - Accent2 2 3 4 2 2 3" xfId="15842"/>
    <cellStyle name="40% - Accent2 2 3 4 2 2 3 2" xfId="15843"/>
    <cellStyle name="40% - Accent2 2 3 4 2 2 3 2 2" xfId="15844"/>
    <cellStyle name="40% - Accent2 2 3 4 2 2 3 3" xfId="15845"/>
    <cellStyle name="40% - Accent2 2 3 4 2 2 4" xfId="15846"/>
    <cellStyle name="40% - Accent2 2 3 4 2 2 4 2" xfId="15847"/>
    <cellStyle name="40% - Accent2 2 3 4 2 2 5" xfId="15848"/>
    <cellStyle name="40% - Accent2 2 3 4 2 3" xfId="15849"/>
    <cellStyle name="40% - Accent2 2 3 4 2 3 2" xfId="15850"/>
    <cellStyle name="40% - Accent2 2 3 4 2 3 2 2" xfId="15851"/>
    <cellStyle name="40% - Accent2 2 3 4 2 3 2 2 2" xfId="15852"/>
    <cellStyle name="40% - Accent2 2 3 4 2 3 2 3" xfId="15853"/>
    <cellStyle name="40% - Accent2 2 3 4 2 3 3" xfId="15854"/>
    <cellStyle name="40% - Accent2 2 3 4 2 3 3 2" xfId="15855"/>
    <cellStyle name="40% - Accent2 2 3 4 2 3 4" xfId="15856"/>
    <cellStyle name="40% - Accent2 2 3 4 2 4" xfId="15857"/>
    <cellStyle name="40% - Accent2 2 3 4 2 4 2" xfId="15858"/>
    <cellStyle name="40% - Accent2 2 3 4 2 4 2 2" xfId="15859"/>
    <cellStyle name="40% - Accent2 2 3 4 2 4 3" xfId="15860"/>
    <cellStyle name="40% - Accent2 2 3 4 2 5" xfId="15861"/>
    <cellStyle name="40% - Accent2 2 3 4 2 5 2" xfId="15862"/>
    <cellStyle name="40% - Accent2 2 3 4 2 6" xfId="15863"/>
    <cellStyle name="40% - Accent2 2 3 4 3" xfId="15864"/>
    <cellStyle name="40% - Accent2 2 3 4 3 2" xfId="15865"/>
    <cellStyle name="40% - Accent2 2 3 4 3 2 2" xfId="15866"/>
    <cellStyle name="40% - Accent2 2 3 4 3 2 2 2" xfId="15867"/>
    <cellStyle name="40% - Accent2 2 3 4 3 2 2 2 2" xfId="15868"/>
    <cellStyle name="40% - Accent2 2 3 4 3 2 2 3" xfId="15869"/>
    <cellStyle name="40% - Accent2 2 3 4 3 2 3" xfId="15870"/>
    <cellStyle name="40% - Accent2 2 3 4 3 2 3 2" xfId="15871"/>
    <cellStyle name="40% - Accent2 2 3 4 3 2 4" xfId="15872"/>
    <cellStyle name="40% - Accent2 2 3 4 3 3" xfId="15873"/>
    <cellStyle name="40% - Accent2 2 3 4 3 3 2" xfId="15874"/>
    <cellStyle name="40% - Accent2 2 3 4 3 3 2 2" xfId="15875"/>
    <cellStyle name="40% - Accent2 2 3 4 3 3 3" xfId="15876"/>
    <cellStyle name="40% - Accent2 2 3 4 3 4" xfId="15877"/>
    <cellStyle name="40% - Accent2 2 3 4 3 4 2" xfId="15878"/>
    <cellStyle name="40% - Accent2 2 3 4 3 5" xfId="15879"/>
    <cellStyle name="40% - Accent2 2 3 4 4" xfId="15880"/>
    <cellStyle name="40% - Accent2 2 3 4 4 2" xfId="15881"/>
    <cellStyle name="40% - Accent2 2 3 4 4 2 2" xfId="15882"/>
    <cellStyle name="40% - Accent2 2 3 4 4 2 2 2" xfId="15883"/>
    <cellStyle name="40% - Accent2 2 3 4 4 2 3" xfId="15884"/>
    <cellStyle name="40% - Accent2 2 3 4 4 3" xfId="15885"/>
    <cellStyle name="40% - Accent2 2 3 4 4 3 2" xfId="15886"/>
    <cellStyle name="40% - Accent2 2 3 4 4 4" xfId="15887"/>
    <cellStyle name="40% - Accent2 2 3 4 5" xfId="15888"/>
    <cellStyle name="40% - Accent2 2 3 4 5 2" xfId="15889"/>
    <cellStyle name="40% - Accent2 2 3 4 5 2 2" xfId="15890"/>
    <cellStyle name="40% - Accent2 2 3 4 5 3" xfId="15891"/>
    <cellStyle name="40% - Accent2 2 3 4 6" xfId="15892"/>
    <cellStyle name="40% - Accent2 2 3 4 6 2" xfId="15893"/>
    <cellStyle name="40% - Accent2 2 3 4 7" xfId="15894"/>
    <cellStyle name="40% - Accent2 2 3 5" xfId="15895"/>
    <cellStyle name="40% - Accent2 2 3 5 2" xfId="15896"/>
    <cellStyle name="40% - Accent2 2 3 5 2 2" xfId="15897"/>
    <cellStyle name="40% - Accent2 2 3 5 2 2 2" xfId="15898"/>
    <cellStyle name="40% - Accent2 2 3 5 2 2 2 2" xfId="15899"/>
    <cellStyle name="40% - Accent2 2 3 5 2 2 2 2 2" xfId="15900"/>
    <cellStyle name="40% - Accent2 2 3 5 2 2 2 3" xfId="15901"/>
    <cellStyle name="40% - Accent2 2 3 5 2 2 3" xfId="15902"/>
    <cellStyle name="40% - Accent2 2 3 5 2 2 3 2" xfId="15903"/>
    <cellStyle name="40% - Accent2 2 3 5 2 2 4" xfId="15904"/>
    <cellStyle name="40% - Accent2 2 3 5 2 3" xfId="15905"/>
    <cellStyle name="40% - Accent2 2 3 5 2 3 2" xfId="15906"/>
    <cellStyle name="40% - Accent2 2 3 5 2 3 2 2" xfId="15907"/>
    <cellStyle name="40% - Accent2 2 3 5 2 3 3" xfId="15908"/>
    <cellStyle name="40% - Accent2 2 3 5 2 4" xfId="15909"/>
    <cellStyle name="40% - Accent2 2 3 5 2 4 2" xfId="15910"/>
    <cellStyle name="40% - Accent2 2 3 5 2 5" xfId="15911"/>
    <cellStyle name="40% - Accent2 2 3 5 3" xfId="15912"/>
    <cellStyle name="40% - Accent2 2 3 5 3 2" xfId="15913"/>
    <cellStyle name="40% - Accent2 2 3 5 3 2 2" xfId="15914"/>
    <cellStyle name="40% - Accent2 2 3 5 3 2 2 2" xfId="15915"/>
    <cellStyle name="40% - Accent2 2 3 5 3 2 3" xfId="15916"/>
    <cellStyle name="40% - Accent2 2 3 5 3 3" xfId="15917"/>
    <cellStyle name="40% - Accent2 2 3 5 3 3 2" xfId="15918"/>
    <cellStyle name="40% - Accent2 2 3 5 3 4" xfId="15919"/>
    <cellStyle name="40% - Accent2 2 3 5 4" xfId="15920"/>
    <cellStyle name="40% - Accent2 2 3 5 4 2" xfId="15921"/>
    <cellStyle name="40% - Accent2 2 3 5 4 2 2" xfId="15922"/>
    <cellStyle name="40% - Accent2 2 3 5 4 3" xfId="15923"/>
    <cellStyle name="40% - Accent2 2 3 5 5" xfId="15924"/>
    <cellStyle name="40% - Accent2 2 3 5 5 2" xfId="15925"/>
    <cellStyle name="40% - Accent2 2 3 5 6" xfId="15926"/>
    <cellStyle name="40% - Accent2 2 3 6" xfId="15927"/>
    <cellStyle name="40% - Accent2 2 3 6 2" xfId="15928"/>
    <cellStyle name="40% - Accent2 2 3 6 2 2" xfId="15929"/>
    <cellStyle name="40% - Accent2 2 3 6 2 2 2" xfId="15930"/>
    <cellStyle name="40% - Accent2 2 3 6 2 2 2 2" xfId="15931"/>
    <cellStyle name="40% - Accent2 2 3 6 2 2 3" xfId="15932"/>
    <cellStyle name="40% - Accent2 2 3 6 2 3" xfId="15933"/>
    <cellStyle name="40% - Accent2 2 3 6 2 3 2" xfId="15934"/>
    <cellStyle name="40% - Accent2 2 3 6 2 4" xfId="15935"/>
    <cellStyle name="40% - Accent2 2 3 6 3" xfId="15936"/>
    <cellStyle name="40% - Accent2 2 3 6 3 2" xfId="15937"/>
    <cellStyle name="40% - Accent2 2 3 6 3 2 2" xfId="15938"/>
    <cellStyle name="40% - Accent2 2 3 6 3 3" xfId="15939"/>
    <cellStyle name="40% - Accent2 2 3 6 4" xfId="15940"/>
    <cellStyle name="40% - Accent2 2 3 6 4 2" xfId="15941"/>
    <cellStyle name="40% - Accent2 2 3 6 5" xfId="15942"/>
    <cellStyle name="40% - Accent2 2 3 7" xfId="15943"/>
    <cellStyle name="40% - Accent2 2 3 7 2" xfId="15944"/>
    <cellStyle name="40% - Accent2 2 3 7 2 2" xfId="15945"/>
    <cellStyle name="40% - Accent2 2 3 7 2 2 2" xfId="15946"/>
    <cellStyle name="40% - Accent2 2 3 7 2 3" xfId="15947"/>
    <cellStyle name="40% - Accent2 2 3 7 3" xfId="15948"/>
    <cellStyle name="40% - Accent2 2 3 7 3 2" xfId="15949"/>
    <cellStyle name="40% - Accent2 2 3 7 4" xfId="15950"/>
    <cellStyle name="40% - Accent2 2 3 8" xfId="15951"/>
    <cellStyle name="40% - Accent2 2 3 8 2" xfId="15952"/>
    <cellStyle name="40% - Accent2 2 3 8 2 2" xfId="15953"/>
    <cellStyle name="40% - Accent2 2 3 8 3" xfId="15954"/>
    <cellStyle name="40% - Accent2 2 3 9" xfId="15955"/>
    <cellStyle name="40% - Accent2 2 3 9 2" xfId="15956"/>
    <cellStyle name="40% - Accent2 2 4" xfId="15957"/>
    <cellStyle name="40% - Accent2 2 4 2" xfId="15958"/>
    <cellStyle name="40% - Accent2 2 4 2 2" xfId="15959"/>
    <cellStyle name="40% - Accent2 2 4 2 2 2" xfId="15960"/>
    <cellStyle name="40% - Accent2 2 4 2 2 2 2" xfId="15961"/>
    <cellStyle name="40% - Accent2 2 4 2 2 2 2 2" xfId="15962"/>
    <cellStyle name="40% - Accent2 2 4 2 2 2 2 2 2" xfId="15963"/>
    <cellStyle name="40% - Accent2 2 4 2 2 2 2 2 2 2" xfId="15964"/>
    <cellStyle name="40% - Accent2 2 4 2 2 2 2 2 2 2 2" xfId="15965"/>
    <cellStyle name="40% - Accent2 2 4 2 2 2 2 2 2 3" xfId="15966"/>
    <cellStyle name="40% - Accent2 2 4 2 2 2 2 2 3" xfId="15967"/>
    <cellStyle name="40% - Accent2 2 4 2 2 2 2 2 3 2" xfId="15968"/>
    <cellStyle name="40% - Accent2 2 4 2 2 2 2 2 4" xfId="15969"/>
    <cellStyle name="40% - Accent2 2 4 2 2 2 2 3" xfId="15970"/>
    <cellStyle name="40% - Accent2 2 4 2 2 2 2 3 2" xfId="15971"/>
    <cellStyle name="40% - Accent2 2 4 2 2 2 2 3 2 2" xfId="15972"/>
    <cellStyle name="40% - Accent2 2 4 2 2 2 2 3 3" xfId="15973"/>
    <cellStyle name="40% - Accent2 2 4 2 2 2 2 4" xfId="15974"/>
    <cellStyle name="40% - Accent2 2 4 2 2 2 2 4 2" xfId="15975"/>
    <cellStyle name="40% - Accent2 2 4 2 2 2 2 5" xfId="15976"/>
    <cellStyle name="40% - Accent2 2 4 2 2 2 3" xfId="15977"/>
    <cellStyle name="40% - Accent2 2 4 2 2 2 3 2" xfId="15978"/>
    <cellStyle name="40% - Accent2 2 4 2 2 2 3 2 2" xfId="15979"/>
    <cellStyle name="40% - Accent2 2 4 2 2 2 3 2 2 2" xfId="15980"/>
    <cellStyle name="40% - Accent2 2 4 2 2 2 3 2 3" xfId="15981"/>
    <cellStyle name="40% - Accent2 2 4 2 2 2 3 3" xfId="15982"/>
    <cellStyle name="40% - Accent2 2 4 2 2 2 3 3 2" xfId="15983"/>
    <cellStyle name="40% - Accent2 2 4 2 2 2 3 4" xfId="15984"/>
    <cellStyle name="40% - Accent2 2 4 2 2 2 4" xfId="15985"/>
    <cellStyle name="40% - Accent2 2 4 2 2 2 4 2" xfId="15986"/>
    <cellStyle name="40% - Accent2 2 4 2 2 2 4 2 2" xfId="15987"/>
    <cellStyle name="40% - Accent2 2 4 2 2 2 4 3" xfId="15988"/>
    <cellStyle name="40% - Accent2 2 4 2 2 2 5" xfId="15989"/>
    <cellStyle name="40% - Accent2 2 4 2 2 2 5 2" xfId="15990"/>
    <cellStyle name="40% - Accent2 2 4 2 2 2 6" xfId="15991"/>
    <cellStyle name="40% - Accent2 2 4 2 2 3" xfId="15992"/>
    <cellStyle name="40% - Accent2 2 4 2 2 3 2" xfId="15993"/>
    <cellStyle name="40% - Accent2 2 4 2 2 3 2 2" xfId="15994"/>
    <cellStyle name="40% - Accent2 2 4 2 2 3 2 2 2" xfId="15995"/>
    <cellStyle name="40% - Accent2 2 4 2 2 3 2 2 2 2" xfId="15996"/>
    <cellStyle name="40% - Accent2 2 4 2 2 3 2 2 3" xfId="15997"/>
    <cellStyle name="40% - Accent2 2 4 2 2 3 2 3" xfId="15998"/>
    <cellStyle name="40% - Accent2 2 4 2 2 3 2 3 2" xfId="15999"/>
    <cellStyle name="40% - Accent2 2 4 2 2 3 2 4" xfId="16000"/>
    <cellStyle name="40% - Accent2 2 4 2 2 3 3" xfId="16001"/>
    <cellStyle name="40% - Accent2 2 4 2 2 3 3 2" xfId="16002"/>
    <cellStyle name="40% - Accent2 2 4 2 2 3 3 2 2" xfId="16003"/>
    <cellStyle name="40% - Accent2 2 4 2 2 3 3 3" xfId="16004"/>
    <cellStyle name="40% - Accent2 2 4 2 2 3 4" xfId="16005"/>
    <cellStyle name="40% - Accent2 2 4 2 2 3 4 2" xfId="16006"/>
    <cellStyle name="40% - Accent2 2 4 2 2 3 5" xfId="16007"/>
    <cellStyle name="40% - Accent2 2 4 2 2 4" xfId="16008"/>
    <cellStyle name="40% - Accent2 2 4 2 2 4 2" xfId="16009"/>
    <cellStyle name="40% - Accent2 2 4 2 2 4 2 2" xfId="16010"/>
    <cellStyle name="40% - Accent2 2 4 2 2 4 2 2 2" xfId="16011"/>
    <cellStyle name="40% - Accent2 2 4 2 2 4 2 3" xfId="16012"/>
    <cellStyle name="40% - Accent2 2 4 2 2 4 3" xfId="16013"/>
    <cellStyle name="40% - Accent2 2 4 2 2 4 3 2" xfId="16014"/>
    <cellStyle name="40% - Accent2 2 4 2 2 4 4" xfId="16015"/>
    <cellStyle name="40% - Accent2 2 4 2 2 5" xfId="16016"/>
    <cellStyle name="40% - Accent2 2 4 2 2 5 2" xfId="16017"/>
    <cellStyle name="40% - Accent2 2 4 2 2 5 2 2" xfId="16018"/>
    <cellStyle name="40% - Accent2 2 4 2 2 5 3" xfId="16019"/>
    <cellStyle name="40% - Accent2 2 4 2 2 6" xfId="16020"/>
    <cellStyle name="40% - Accent2 2 4 2 2 6 2" xfId="16021"/>
    <cellStyle name="40% - Accent2 2 4 2 2 7" xfId="16022"/>
    <cellStyle name="40% - Accent2 2 4 2 3" xfId="16023"/>
    <cellStyle name="40% - Accent2 2 4 2 3 2" xfId="16024"/>
    <cellStyle name="40% - Accent2 2 4 2 3 2 2" xfId="16025"/>
    <cellStyle name="40% - Accent2 2 4 2 3 2 2 2" xfId="16026"/>
    <cellStyle name="40% - Accent2 2 4 2 3 2 2 2 2" xfId="16027"/>
    <cellStyle name="40% - Accent2 2 4 2 3 2 2 2 2 2" xfId="16028"/>
    <cellStyle name="40% - Accent2 2 4 2 3 2 2 2 3" xfId="16029"/>
    <cellStyle name="40% - Accent2 2 4 2 3 2 2 3" xfId="16030"/>
    <cellStyle name="40% - Accent2 2 4 2 3 2 2 3 2" xfId="16031"/>
    <cellStyle name="40% - Accent2 2 4 2 3 2 2 4" xfId="16032"/>
    <cellStyle name="40% - Accent2 2 4 2 3 2 3" xfId="16033"/>
    <cellStyle name="40% - Accent2 2 4 2 3 2 3 2" xfId="16034"/>
    <cellStyle name="40% - Accent2 2 4 2 3 2 3 2 2" xfId="16035"/>
    <cellStyle name="40% - Accent2 2 4 2 3 2 3 3" xfId="16036"/>
    <cellStyle name="40% - Accent2 2 4 2 3 2 4" xfId="16037"/>
    <cellStyle name="40% - Accent2 2 4 2 3 2 4 2" xfId="16038"/>
    <cellStyle name="40% - Accent2 2 4 2 3 2 5" xfId="16039"/>
    <cellStyle name="40% - Accent2 2 4 2 3 3" xfId="16040"/>
    <cellStyle name="40% - Accent2 2 4 2 3 3 2" xfId="16041"/>
    <cellStyle name="40% - Accent2 2 4 2 3 3 2 2" xfId="16042"/>
    <cellStyle name="40% - Accent2 2 4 2 3 3 2 2 2" xfId="16043"/>
    <cellStyle name="40% - Accent2 2 4 2 3 3 2 3" xfId="16044"/>
    <cellStyle name="40% - Accent2 2 4 2 3 3 3" xfId="16045"/>
    <cellStyle name="40% - Accent2 2 4 2 3 3 3 2" xfId="16046"/>
    <cellStyle name="40% - Accent2 2 4 2 3 3 4" xfId="16047"/>
    <cellStyle name="40% - Accent2 2 4 2 3 4" xfId="16048"/>
    <cellStyle name="40% - Accent2 2 4 2 3 4 2" xfId="16049"/>
    <cellStyle name="40% - Accent2 2 4 2 3 4 2 2" xfId="16050"/>
    <cellStyle name="40% - Accent2 2 4 2 3 4 3" xfId="16051"/>
    <cellStyle name="40% - Accent2 2 4 2 3 5" xfId="16052"/>
    <cellStyle name="40% - Accent2 2 4 2 3 5 2" xfId="16053"/>
    <cellStyle name="40% - Accent2 2 4 2 3 6" xfId="16054"/>
    <cellStyle name="40% - Accent2 2 4 2 4" xfId="16055"/>
    <cellStyle name="40% - Accent2 2 4 2 4 2" xfId="16056"/>
    <cellStyle name="40% - Accent2 2 4 2 4 2 2" xfId="16057"/>
    <cellStyle name="40% - Accent2 2 4 2 4 2 2 2" xfId="16058"/>
    <cellStyle name="40% - Accent2 2 4 2 4 2 2 2 2" xfId="16059"/>
    <cellStyle name="40% - Accent2 2 4 2 4 2 2 3" xfId="16060"/>
    <cellStyle name="40% - Accent2 2 4 2 4 2 3" xfId="16061"/>
    <cellStyle name="40% - Accent2 2 4 2 4 2 3 2" xfId="16062"/>
    <cellStyle name="40% - Accent2 2 4 2 4 2 4" xfId="16063"/>
    <cellStyle name="40% - Accent2 2 4 2 4 3" xfId="16064"/>
    <cellStyle name="40% - Accent2 2 4 2 4 3 2" xfId="16065"/>
    <cellStyle name="40% - Accent2 2 4 2 4 3 2 2" xfId="16066"/>
    <cellStyle name="40% - Accent2 2 4 2 4 3 3" xfId="16067"/>
    <cellStyle name="40% - Accent2 2 4 2 4 4" xfId="16068"/>
    <cellStyle name="40% - Accent2 2 4 2 4 4 2" xfId="16069"/>
    <cellStyle name="40% - Accent2 2 4 2 4 5" xfId="16070"/>
    <cellStyle name="40% - Accent2 2 4 2 5" xfId="16071"/>
    <cellStyle name="40% - Accent2 2 4 2 5 2" xfId="16072"/>
    <cellStyle name="40% - Accent2 2 4 2 5 2 2" xfId="16073"/>
    <cellStyle name="40% - Accent2 2 4 2 5 2 2 2" xfId="16074"/>
    <cellStyle name="40% - Accent2 2 4 2 5 2 3" xfId="16075"/>
    <cellStyle name="40% - Accent2 2 4 2 5 3" xfId="16076"/>
    <cellStyle name="40% - Accent2 2 4 2 5 3 2" xfId="16077"/>
    <cellStyle name="40% - Accent2 2 4 2 5 4" xfId="16078"/>
    <cellStyle name="40% - Accent2 2 4 2 6" xfId="16079"/>
    <cellStyle name="40% - Accent2 2 4 2 6 2" xfId="16080"/>
    <cellStyle name="40% - Accent2 2 4 2 6 2 2" xfId="16081"/>
    <cellStyle name="40% - Accent2 2 4 2 6 3" xfId="16082"/>
    <cellStyle name="40% - Accent2 2 4 2 7" xfId="16083"/>
    <cellStyle name="40% - Accent2 2 4 2 7 2" xfId="16084"/>
    <cellStyle name="40% - Accent2 2 4 2 8" xfId="16085"/>
    <cellStyle name="40% - Accent2 2 4 3" xfId="16086"/>
    <cellStyle name="40% - Accent2 2 4 3 2" xfId="16087"/>
    <cellStyle name="40% - Accent2 2 4 3 2 2" xfId="16088"/>
    <cellStyle name="40% - Accent2 2 4 3 2 2 2" xfId="16089"/>
    <cellStyle name="40% - Accent2 2 4 3 2 2 2 2" xfId="16090"/>
    <cellStyle name="40% - Accent2 2 4 3 2 2 2 2 2" xfId="16091"/>
    <cellStyle name="40% - Accent2 2 4 3 2 2 2 2 2 2" xfId="16092"/>
    <cellStyle name="40% - Accent2 2 4 3 2 2 2 2 3" xfId="16093"/>
    <cellStyle name="40% - Accent2 2 4 3 2 2 2 3" xfId="16094"/>
    <cellStyle name="40% - Accent2 2 4 3 2 2 2 3 2" xfId="16095"/>
    <cellStyle name="40% - Accent2 2 4 3 2 2 2 4" xfId="16096"/>
    <cellStyle name="40% - Accent2 2 4 3 2 2 3" xfId="16097"/>
    <cellStyle name="40% - Accent2 2 4 3 2 2 3 2" xfId="16098"/>
    <cellStyle name="40% - Accent2 2 4 3 2 2 3 2 2" xfId="16099"/>
    <cellStyle name="40% - Accent2 2 4 3 2 2 3 3" xfId="16100"/>
    <cellStyle name="40% - Accent2 2 4 3 2 2 4" xfId="16101"/>
    <cellStyle name="40% - Accent2 2 4 3 2 2 4 2" xfId="16102"/>
    <cellStyle name="40% - Accent2 2 4 3 2 2 5" xfId="16103"/>
    <cellStyle name="40% - Accent2 2 4 3 2 3" xfId="16104"/>
    <cellStyle name="40% - Accent2 2 4 3 2 3 2" xfId="16105"/>
    <cellStyle name="40% - Accent2 2 4 3 2 3 2 2" xfId="16106"/>
    <cellStyle name="40% - Accent2 2 4 3 2 3 2 2 2" xfId="16107"/>
    <cellStyle name="40% - Accent2 2 4 3 2 3 2 3" xfId="16108"/>
    <cellStyle name="40% - Accent2 2 4 3 2 3 3" xfId="16109"/>
    <cellStyle name="40% - Accent2 2 4 3 2 3 3 2" xfId="16110"/>
    <cellStyle name="40% - Accent2 2 4 3 2 3 4" xfId="16111"/>
    <cellStyle name="40% - Accent2 2 4 3 2 4" xfId="16112"/>
    <cellStyle name="40% - Accent2 2 4 3 2 4 2" xfId="16113"/>
    <cellStyle name="40% - Accent2 2 4 3 2 4 2 2" xfId="16114"/>
    <cellStyle name="40% - Accent2 2 4 3 2 4 3" xfId="16115"/>
    <cellStyle name="40% - Accent2 2 4 3 2 5" xfId="16116"/>
    <cellStyle name="40% - Accent2 2 4 3 2 5 2" xfId="16117"/>
    <cellStyle name="40% - Accent2 2 4 3 2 6" xfId="16118"/>
    <cellStyle name="40% - Accent2 2 4 3 3" xfId="16119"/>
    <cellStyle name="40% - Accent2 2 4 3 3 2" xfId="16120"/>
    <cellStyle name="40% - Accent2 2 4 3 3 2 2" xfId="16121"/>
    <cellStyle name="40% - Accent2 2 4 3 3 2 2 2" xfId="16122"/>
    <cellStyle name="40% - Accent2 2 4 3 3 2 2 2 2" xfId="16123"/>
    <cellStyle name="40% - Accent2 2 4 3 3 2 2 3" xfId="16124"/>
    <cellStyle name="40% - Accent2 2 4 3 3 2 3" xfId="16125"/>
    <cellStyle name="40% - Accent2 2 4 3 3 2 3 2" xfId="16126"/>
    <cellStyle name="40% - Accent2 2 4 3 3 2 4" xfId="16127"/>
    <cellStyle name="40% - Accent2 2 4 3 3 3" xfId="16128"/>
    <cellStyle name="40% - Accent2 2 4 3 3 3 2" xfId="16129"/>
    <cellStyle name="40% - Accent2 2 4 3 3 3 2 2" xfId="16130"/>
    <cellStyle name="40% - Accent2 2 4 3 3 3 3" xfId="16131"/>
    <cellStyle name="40% - Accent2 2 4 3 3 4" xfId="16132"/>
    <cellStyle name="40% - Accent2 2 4 3 3 4 2" xfId="16133"/>
    <cellStyle name="40% - Accent2 2 4 3 3 5" xfId="16134"/>
    <cellStyle name="40% - Accent2 2 4 3 4" xfId="16135"/>
    <cellStyle name="40% - Accent2 2 4 3 4 2" xfId="16136"/>
    <cellStyle name="40% - Accent2 2 4 3 4 2 2" xfId="16137"/>
    <cellStyle name="40% - Accent2 2 4 3 4 2 2 2" xfId="16138"/>
    <cellStyle name="40% - Accent2 2 4 3 4 2 3" xfId="16139"/>
    <cellStyle name="40% - Accent2 2 4 3 4 3" xfId="16140"/>
    <cellStyle name="40% - Accent2 2 4 3 4 3 2" xfId="16141"/>
    <cellStyle name="40% - Accent2 2 4 3 4 4" xfId="16142"/>
    <cellStyle name="40% - Accent2 2 4 3 5" xfId="16143"/>
    <cellStyle name="40% - Accent2 2 4 3 5 2" xfId="16144"/>
    <cellStyle name="40% - Accent2 2 4 3 5 2 2" xfId="16145"/>
    <cellStyle name="40% - Accent2 2 4 3 5 3" xfId="16146"/>
    <cellStyle name="40% - Accent2 2 4 3 6" xfId="16147"/>
    <cellStyle name="40% - Accent2 2 4 3 6 2" xfId="16148"/>
    <cellStyle name="40% - Accent2 2 4 3 7" xfId="16149"/>
    <cellStyle name="40% - Accent2 2 4 4" xfId="16150"/>
    <cellStyle name="40% - Accent2 2 4 4 2" xfId="16151"/>
    <cellStyle name="40% - Accent2 2 4 4 2 2" xfId="16152"/>
    <cellStyle name="40% - Accent2 2 4 4 2 2 2" xfId="16153"/>
    <cellStyle name="40% - Accent2 2 4 4 2 2 2 2" xfId="16154"/>
    <cellStyle name="40% - Accent2 2 4 4 2 2 2 2 2" xfId="16155"/>
    <cellStyle name="40% - Accent2 2 4 4 2 2 2 3" xfId="16156"/>
    <cellStyle name="40% - Accent2 2 4 4 2 2 3" xfId="16157"/>
    <cellStyle name="40% - Accent2 2 4 4 2 2 3 2" xfId="16158"/>
    <cellStyle name="40% - Accent2 2 4 4 2 2 4" xfId="16159"/>
    <cellStyle name="40% - Accent2 2 4 4 2 3" xfId="16160"/>
    <cellStyle name="40% - Accent2 2 4 4 2 3 2" xfId="16161"/>
    <cellStyle name="40% - Accent2 2 4 4 2 3 2 2" xfId="16162"/>
    <cellStyle name="40% - Accent2 2 4 4 2 3 3" xfId="16163"/>
    <cellStyle name="40% - Accent2 2 4 4 2 4" xfId="16164"/>
    <cellStyle name="40% - Accent2 2 4 4 2 4 2" xfId="16165"/>
    <cellStyle name="40% - Accent2 2 4 4 2 5" xfId="16166"/>
    <cellStyle name="40% - Accent2 2 4 4 3" xfId="16167"/>
    <cellStyle name="40% - Accent2 2 4 4 3 2" xfId="16168"/>
    <cellStyle name="40% - Accent2 2 4 4 3 2 2" xfId="16169"/>
    <cellStyle name="40% - Accent2 2 4 4 3 2 2 2" xfId="16170"/>
    <cellStyle name="40% - Accent2 2 4 4 3 2 3" xfId="16171"/>
    <cellStyle name="40% - Accent2 2 4 4 3 3" xfId="16172"/>
    <cellStyle name="40% - Accent2 2 4 4 3 3 2" xfId="16173"/>
    <cellStyle name="40% - Accent2 2 4 4 3 4" xfId="16174"/>
    <cellStyle name="40% - Accent2 2 4 4 4" xfId="16175"/>
    <cellStyle name="40% - Accent2 2 4 4 4 2" xfId="16176"/>
    <cellStyle name="40% - Accent2 2 4 4 4 2 2" xfId="16177"/>
    <cellStyle name="40% - Accent2 2 4 4 4 3" xfId="16178"/>
    <cellStyle name="40% - Accent2 2 4 4 5" xfId="16179"/>
    <cellStyle name="40% - Accent2 2 4 4 5 2" xfId="16180"/>
    <cellStyle name="40% - Accent2 2 4 4 6" xfId="16181"/>
    <cellStyle name="40% - Accent2 2 4 5" xfId="16182"/>
    <cellStyle name="40% - Accent2 2 4 5 2" xfId="16183"/>
    <cellStyle name="40% - Accent2 2 4 5 2 2" xfId="16184"/>
    <cellStyle name="40% - Accent2 2 4 5 2 2 2" xfId="16185"/>
    <cellStyle name="40% - Accent2 2 4 5 2 2 2 2" xfId="16186"/>
    <cellStyle name="40% - Accent2 2 4 5 2 2 3" xfId="16187"/>
    <cellStyle name="40% - Accent2 2 4 5 2 3" xfId="16188"/>
    <cellStyle name="40% - Accent2 2 4 5 2 3 2" xfId="16189"/>
    <cellStyle name="40% - Accent2 2 4 5 2 4" xfId="16190"/>
    <cellStyle name="40% - Accent2 2 4 5 3" xfId="16191"/>
    <cellStyle name="40% - Accent2 2 4 5 3 2" xfId="16192"/>
    <cellStyle name="40% - Accent2 2 4 5 3 2 2" xfId="16193"/>
    <cellStyle name="40% - Accent2 2 4 5 3 3" xfId="16194"/>
    <cellStyle name="40% - Accent2 2 4 5 4" xfId="16195"/>
    <cellStyle name="40% - Accent2 2 4 5 4 2" xfId="16196"/>
    <cellStyle name="40% - Accent2 2 4 5 5" xfId="16197"/>
    <cellStyle name="40% - Accent2 2 4 6" xfId="16198"/>
    <cellStyle name="40% - Accent2 2 4 6 2" xfId="16199"/>
    <cellStyle name="40% - Accent2 2 4 6 2 2" xfId="16200"/>
    <cellStyle name="40% - Accent2 2 4 6 2 2 2" xfId="16201"/>
    <cellStyle name="40% - Accent2 2 4 6 2 3" xfId="16202"/>
    <cellStyle name="40% - Accent2 2 4 6 3" xfId="16203"/>
    <cellStyle name="40% - Accent2 2 4 6 3 2" xfId="16204"/>
    <cellStyle name="40% - Accent2 2 4 6 4" xfId="16205"/>
    <cellStyle name="40% - Accent2 2 4 7" xfId="16206"/>
    <cellStyle name="40% - Accent2 2 4 7 2" xfId="16207"/>
    <cellStyle name="40% - Accent2 2 4 7 2 2" xfId="16208"/>
    <cellStyle name="40% - Accent2 2 4 7 3" xfId="16209"/>
    <cellStyle name="40% - Accent2 2 4 8" xfId="16210"/>
    <cellStyle name="40% - Accent2 2 4 8 2" xfId="16211"/>
    <cellStyle name="40% - Accent2 2 4 9" xfId="16212"/>
    <cellStyle name="40% - Accent2 2 5" xfId="16213"/>
    <cellStyle name="40% - Accent2 2 5 2" xfId="16214"/>
    <cellStyle name="40% - Accent2 2 5 2 2" xfId="16215"/>
    <cellStyle name="40% - Accent2 2 5 2 2 2" xfId="16216"/>
    <cellStyle name="40% - Accent2 2 5 2 2 2 2" xfId="16217"/>
    <cellStyle name="40% - Accent2 2 5 2 2 2 2 2" xfId="16218"/>
    <cellStyle name="40% - Accent2 2 5 2 2 2 2 2 2" xfId="16219"/>
    <cellStyle name="40% - Accent2 2 5 2 2 2 2 2 2 2" xfId="16220"/>
    <cellStyle name="40% - Accent2 2 5 2 2 2 2 2 3" xfId="16221"/>
    <cellStyle name="40% - Accent2 2 5 2 2 2 2 3" xfId="16222"/>
    <cellStyle name="40% - Accent2 2 5 2 2 2 2 3 2" xfId="16223"/>
    <cellStyle name="40% - Accent2 2 5 2 2 2 2 4" xfId="16224"/>
    <cellStyle name="40% - Accent2 2 5 2 2 2 3" xfId="16225"/>
    <cellStyle name="40% - Accent2 2 5 2 2 2 3 2" xfId="16226"/>
    <cellStyle name="40% - Accent2 2 5 2 2 2 3 2 2" xfId="16227"/>
    <cellStyle name="40% - Accent2 2 5 2 2 2 3 3" xfId="16228"/>
    <cellStyle name="40% - Accent2 2 5 2 2 2 4" xfId="16229"/>
    <cellStyle name="40% - Accent2 2 5 2 2 2 4 2" xfId="16230"/>
    <cellStyle name="40% - Accent2 2 5 2 2 2 5" xfId="16231"/>
    <cellStyle name="40% - Accent2 2 5 2 2 3" xfId="16232"/>
    <cellStyle name="40% - Accent2 2 5 2 2 3 2" xfId="16233"/>
    <cellStyle name="40% - Accent2 2 5 2 2 3 2 2" xfId="16234"/>
    <cellStyle name="40% - Accent2 2 5 2 2 3 2 2 2" xfId="16235"/>
    <cellStyle name="40% - Accent2 2 5 2 2 3 2 3" xfId="16236"/>
    <cellStyle name="40% - Accent2 2 5 2 2 3 3" xfId="16237"/>
    <cellStyle name="40% - Accent2 2 5 2 2 3 3 2" xfId="16238"/>
    <cellStyle name="40% - Accent2 2 5 2 2 3 4" xfId="16239"/>
    <cellStyle name="40% - Accent2 2 5 2 2 4" xfId="16240"/>
    <cellStyle name="40% - Accent2 2 5 2 2 4 2" xfId="16241"/>
    <cellStyle name="40% - Accent2 2 5 2 2 4 2 2" xfId="16242"/>
    <cellStyle name="40% - Accent2 2 5 2 2 4 3" xfId="16243"/>
    <cellStyle name="40% - Accent2 2 5 2 2 5" xfId="16244"/>
    <cellStyle name="40% - Accent2 2 5 2 2 5 2" xfId="16245"/>
    <cellStyle name="40% - Accent2 2 5 2 2 6" xfId="16246"/>
    <cellStyle name="40% - Accent2 2 5 2 3" xfId="16247"/>
    <cellStyle name="40% - Accent2 2 5 2 3 2" xfId="16248"/>
    <cellStyle name="40% - Accent2 2 5 2 3 2 2" xfId="16249"/>
    <cellStyle name="40% - Accent2 2 5 2 3 2 2 2" xfId="16250"/>
    <cellStyle name="40% - Accent2 2 5 2 3 2 2 2 2" xfId="16251"/>
    <cellStyle name="40% - Accent2 2 5 2 3 2 2 3" xfId="16252"/>
    <cellStyle name="40% - Accent2 2 5 2 3 2 3" xfId="16253"/>
    <cellStyle name="40% - Accent2 2 5 2 3 2 3 2" xfId="16254"/>
    <cellStyle name="40% - Accent2 2 5 2 3 2 4" xfId="16255"/>
    <cellStyle name="40% - Accent2 2 5 2 3 3" xfId="16256"/>
    <cellStyle name="40% - Accent2 2 5 2 3 3 2" xfId="16257"/>
    <cellStyle name="40% - Accent2 2 5 2 3 3 2 2" xfId="16258"/>
    <cellStyle name="40% - Accent2 2 5 2 3 3 3" xfId="16259"/>
    <cellStyle name="40% - Accent2 2 5 2 3 4" xfId="16260"/>
    <cellStyle name="40% - Accent2 2 5 2 3 4 2" xfId="16261"/>
    <cellStyle name="40% - Accent2 2 5 2 3 5" xfId="16262"/>
    <cellStyle name="40% - Accent2 2 5 2 4" xfId="16263"/>
    <cellStyle name="40% - Accent2 2 5 2 4 2" xfId="16264"/>
    <cellStyle name="40% - Accent2 2 5 2 4 2 2" xfId="16265"/>
    <cellStyle name="40% - Accent2 2 5 2 4 2 2 2" xfId="16266"/>
    <cellStyle name="40% - Accent2 2 5 2 4 2 3" xfId="16267"/>
    <cellStyle name="40% - Accent2 2 5 2 4 3" xfId="16268"/>
    <cellStyle name="40% - Accent2 2 5 2 4 3 2" xfId="16269"/>
    <cellStyle name="40% - Accent2 2 5 2 4 4" xfId="16270"/>
    <cellStyle name="40% - Accent2 2 5 2 5" xfId="16271"/>
    <cellStyle name="40% - Accent2 2 5 2 5 2" xfId="16272"/>
    <cellStyle name="40% - Accent2 2 5 2 5 2 2" xfId="16273"/>
    <cellStyle name="40% - Accent2 2 5 2 5 3" xfId="16274"/>
    <cellStyle name="40% - Accent2 2 5 2 6" xfId="16275"/>
    <cellStyle name="40% - Accent2 2 5 2 6 2" xfId="16276"/>
    <cellStyle name="40% - Accent2 2 5 2 7" xfId="16277"/>
    <cellStyle name="40% - Accent2 2 5 3" xfId="16278"/>
    <cellStyle name="40% - Accent2 2 5 3 2" xfId="16279"/>
    <cellStyle name="40% - Accent2 2 5 3 2 2" xfId="16280"/>
    <cellStyle name="40% - Accent2 2 5 3 2 2 2" xfId="16281"/>
    <cellStyle name="40% - Accent2 2 5 3 2 2 2 2" xfId="16282"/>
    <cellStyle name="40% - Accent2 2 5 3 2 2 2 2 2" xfId="16283"/>
    <cellStyle name="40% - Accent2 2 5 3 2 2 2 3" xfId="16284"/>
    <cellStyle name="40% - Accent2 2 5 3 2 2 3" xfId="16285"/>
    <cellStyle name="40% - Accent2 2 5 3 2 2 3 2" xfId="16286"/>
    <cellStyle name="40% - Accent2 2 5 3 2 2 4" xfId="16287"/>
    <cellStyle name="40% - Accent2 2 5 3 2 3" xfId="16288"/>
    <cellStyle name="40% - Accent2 2 5 3 2 3 2" xfId="16289"/>
    <cellStyle name="40% - Accent2 2 5 3 2 3 2 2" xfId="16290"/>
    <cellStyle name="40% - Accent2 2 5 3 2 3 3" xfId="16291"/>
    <cellStyle name="40% - Accent2 2 5 3 2 4" xfId="16292"/>
    <cellStyle name="40% - Accent2 2 5 3 2 4 2" xfId="16293"/>
    <cellStyle name="40% - Accent2 2 5 3 2 5" xfId="16294"/>
    <cellStyle name="40% - Accent2 2 5 3 3" xfId="16295"/>
    <cellStyle name="40% - Accent2 2 5 3 3 2" xfId="16296"/>
    <cellStyle name="40% - Accent2 2 5 3 3 2 2" xfId="16297"/>
    <cellStyle name="40% - Accent2 2 5 3 3 2 2 2" xfId="16298"/>
    <cellStyle name="40% - Accent2 2 5 3 3 2 3" xfId="16299"/>
    <cellStyle name="40% - Accent2 2 5 3 3 3" xfId="16300"/>
    <cellStyle name="40% - Accent2 2 5 3 3 3 2" xfId="16301"/>
    <cellStyle name="40% - Accent2 2 5 3 3 4" xfId="16302"/>
    <cellStyle name="40% - Accent2 2 5 3 4" xfId="16303"/>
    <cellStyle name="40% - Accent2 2 5 3 4 2" xfId="16304"/>
    <cellStyle name="40% - Accent2 2 5 3 4 2 2" xfId="16305"/>
    <cellStyle name="40% - Accent2 2 5 3 4 3" xfId="16306"/>
    <cellStyle name="40% - Accent2 2 5 3 5" xfId="16307"/>
    <cellStyle name="40% - Accent2 2 5 3 5 2" xfId="16308"/>
    <cellStyle name="40% - Accent2 2 5 3 6" xfId="16309"/>
    <cellStyle name="40% - Accent2 2 5 4" xfId="16310"/>
    <cellStyle name="40% - Accent2 2 5 4 2" xfId="16311"/>
    <cellStyle name="40% - Accent2 2 5 4 2 2" xfId="16312"/>
    <cellStyle name="40% - Accent2 2 5 4 2 2 2" xfId="16313"/>
    <cellStyle name="40% - Accent2 2 5 4 2 2 2 2" xfId="16314"/>
    <cellStyle name="40% - Accent2 2 5 4 2 2 3" xfId="16315"/>
    <cellStyle name="40% - Accent2 2 5 4 2 3" xfId="16316"/>
    <cellStyle name="40% - Accent2 2 5 4 2 3 2" xfId="16317"/>
    <cellStyle name="40% - Accent2 2 5 4 2 4" xfId="16318"/>
    <cellStyle name="40% - Accent2 2 5 4 3" xfId="16319"/>
    <cellStyle name="40% - Accent2 2 5 4 3 2" xfId="16320"/>
    <cellStyle name="40% - Accent2 2 5 4 3 2 2" xfId="16321"/>
    <cellStyle name="40% - Accent2 2 5 4 3 3" xfId="16322"/>
    <cellStyle name="40% - Accent2 2 5 4 4" xfId="16323"/>
    <cellStyle name="40% - Accent2 2 5 4 4 2" xfId="16324"/>
    <cellStyle name="40% - Accent2 2 5 4 5" xfId="16325"/>
    <cellStyle name="40% - Accent2 2 5 5" xfId="16326"/>
    <cellStyle name="40% - Accent2 2 5 5 2" xfId="16327"/>
    <cellStyle name="40% - Accent2 2 5 5 2 2" xfId="16328"/>
    <cellStyle name="40% - Accent2 2 5 5 2 2 2" xfId="16329"/>
    <cellStyle name="40% - Accent2 2 5 5 2 3" xfId="16330"/>
    <cellStyle name="40% - Accent2 2 5 5 3" xfId="16331"/>
    <cellStyle name="40% - Accent2 2 5 5 3 2" xfId="16332"/>
    <cellStyle name="40% - Accent2 2 5 5 4" xfId="16333"/>
    <cellStyle name="40% - Accent2 2 5 6" xfId="16334"/>
    <cellStyle name="40% - Accent2 2 5 6 2" xfId="16335"/>
    <cellStyle name="40% - Accent2 2 5 6 2 2" xfId="16336"/>
    <cellStyle name="40% - Accent2 2 5 6 3" xfId="16337"/>
    <cellStyle name="40% - Accent2 2 5 7" xfId="16338"/>
    <cellStyle name="40% - Accent2 2 5 7 2" xfId="16339"/>
    <cellStyle name="40% - Accent2 2 5 8" xfId="16340"/>
    <cellStyle name="40% - Accent2 2 6" xfId="16341"/>
    <cellStyle name="40% - Accent2 2 6 2" xfId="16342"/>
    <cellStyle name="40% - Accent2 2 6 2 2" xfId="16343"/>
    <cellStyle name="40% - Accent2 2 6 2 2 2" xfId="16344"/>
    <cellStyle name="40% - Accent2 2 6 2 2 2 2" xfId="16345"/>
    <cellStyle name="40% - Accent2 2 6 2 2 2 2 2" xfId="16346"/>
    <cellStyle name="40% - Accent2 2 6 2 2 2 2 2 2" xfId="16347"/>
    <cellStyle name="40% - Accent2 2 6 2 2 2 2 3" xfId="16348"/>
    <cellStyle name="40% - Accent2 2 6 2 2 2 3" xfId="16349"/>
    <cellStyle name="40% - Accent2 2 6 2 2 2 3 2" xfId="16350"/>
    <cellStyle name="40% - Accent2 2 6 2 2 2 4" xfId="16351"/>
    <cellStyle name="40% - Accent2 2 6 2 2 3" xfId="16352"/>
    <cellStyle name="40% - Accent2 2 6 2 2 3 2" xfId="16353"/>
    <cellStyle name="40% - Accent2 2 6 2 2 3 2 2" xfId="16354"/>
    <cellStyle name="40% - Accent2 2 6 2 2 3 3" xfId="16355"/>
    <cellStyle name="40% - Accent2 2 6 2 2 4" xfId="16356"/>
    <cellStyle name="40% - Accent2 2 6 2 2 4 2" xfId="16357"/>
    <cellStyle name="40% - Accent2 2 6 2 2 5" xfId="16358"/>
    <cellStyle name="40% - Accent2 2 6 2 3" xfId="16359"/>
    <cellStyle name="40% - Accent2 2 6 2 3 2" xfId="16360"/>
    <cellStyle name="40% - Accent2 2 6 2 3 2 2" xfId="16361"/>
    <cellStyle name="40% - Accent2 2 6 2 3 2 2 2" xfId="16362"/>
    <cellStyle name="40% - Accent2 2 6 2 3 2 3" xfId="16363"/>
    <cellStyle name="40% - Accent2 2 6 2 3 3" xfId="16364"/>
    <cellStyle name="40% - Accent2 2 6 2 3 3 2" xfId="16365"/>
    <cellStyle name="40% - Accent2 2 6 2 3 4" xfId="16366"/>
    <cellStyle name="40% - Accent2 2 6 2 4" xfId="16367"/>
    <cellStyle name="40% - Accent2 2 6 2 4 2" xfId="16368"/>
    <cellStyle name="40% - Accent2 2 6 2 4 2 2" xfId="16369"/>
    <cellStyle name="40% - Accent2 2 6 2 4 3" xfId="16370"/>
    <cellStyle name="40% - Accent2 2 6 2 5" xfId="16371"/>
    <cellStyle name="40% - Accent2 2 6 2 5 2" xfId="16372"/>
    <cellStyle name="40% - Accent2 2 6 2 6" xfId="16373"/>
    <cellStyle name="40% - Accent2 2 6 3" xfId="16374"/>
    <cellStyle name="40% - Accent2 2 6 3 2" xfId="16375"/>
    <cellStyle name="40% - Accent2 2 6 3 2 2" xfId="16376"/>
    <cellStyle name="40% - Accent2 2 6 3 2 2 2" xfId="16377"/>
    <cellStyle name="40% - Accent2 2 6 3 2 2 2 2" xfId="16378"/>
    <cellStyle name="40% - Accent2 2 6 3 2 2 3" xfId="16379"/>
    <cellStyle name="40% - Accent2 2 6 3 2 3" xfId="16380"/>
    <cellStyle name="40% - Accent2 2 6 3 2 3 2" xfId="16381"/>
    <cellStyle name="40% - Accent2 2 6 3 2 4" xfId="16382"/>
    <cellStyle name="40% - Accent2 2 6 3 3" xfId="16383"/>
    <cellStyle name="40% - Accent2 2 6 3 3 2" xfId="16384"/>
    <cellStyle name="40% - Accent2 2 6 3 3 2 2" xfId="16385"/>
    <cellStyle name="40% - Accent2 2 6 3 3 3" xfId="16386"/>
    <cellStyle name="40% - Accent2 2 6 3 4" xfId="16387"/>
    <cellStyle name="40% - Accent2 2 6 3 4 2" xfId="16388"/>
    <cellStyle name="40% - Accent2 2 6 3 5" xfId="16389"/>
    <cellStyle name="40% - Accent2 2 6 4" xfId="16390"/>
    <cellStyle name="40% - Accent2 2 6 4 2" xfId="16391"/>
    <cellStyle name="40% - Accent2 2 6 4 2 2" xfId="16392"/>
    <cellStyle name="40% - Accent2 2 6 4 2 2 2" xfId="16393"/>
    <cellStyle name="40% - Accent2 2 6 4 2 3" xfId="16394"/>
    <cellStyle name="40% - Accent2 2 6 4 3" xfId="16395"/>
    <cellStyle name="40% - Accent2 2 6 4 3 2" xfId="16396"/>
    <cellStyle name="40% - Accent2 2 6 4 4" xfId="16397"/>
    <cellStyle name="40% - Accent2 2 6 5" xfId="16398"/>
    <cellStyle name="40% - Accent2 2 6 5 2" xfId="16399"/>
    <cellStyle name="40% - Accent2 2 6 5 2 2" xfId="16400"/>
    <cellStyle name="40% - Accent2 2 6 5 3" xfId="16401"/>
    <cellStyle name="40% - Accent2 2 6 6" xfId="16402"/>
    <cellStyle name="40% - Accent2 2 6 6 2" xfId="16403"/>
    <cellStyle name="40% - Accent2 2 6 7" xfId="16404"/>
    <cellStyle name="40% - Accent2 2 7" xfId="16405"/>
    <cellStyle name="40% - Accent2 2 7 2" xfId="16406"/>
    <cellStyle name="40% - Accent2 2 7 2 2" xfId="16407"/>
    <cellStyle name="40% - Accent2 2 7 2 2 2" xfId="16408"/>
    <cellStyle name="40% - Accent2 2 7 2 2 2 2" xfId="16409"/>
    <cellStyle name="40% - Accent2 2 7 2 2 2 2 2" xfId="16410"/>
    <cellStyle name="40% - Accent2 2 7 2 2 2 3" xfId="16411"/>
    <cellStyle name="40% - Accent2 2 7 2 2 3" xfId="16412"/>
    <cellStyle name="40% - Accent2 2 7 2 2 3 2" xfId="16413"/>
    <cellStyle name="40% - Accent2 2 7 2 2 4" xfId="16414"/>
    <cellStyle name="40% - Accent2 2 7 2 3" xfId="16415"/>
    <cellStyle name="40% - Accent2 2 7 2 3 2" xfId="16416"/>
    <cellStyle name="40% - Accent2 2 7 2 3 2 2" xfId="16417"/>
    <cellStyle name="40% - Accent2 2 7 2 3 3" xfId="16418"/>
    <cellStyle name="40% - Accent2 2 7 2 4" xfId="16419"/>
    <cellStyle name="40% - Accent2 2 7 2 4 2" xfId="16420"/>
    <cellStyle name="40% - Accent2 2 7 2 5" xfId="16421"/>
    <cellStyle name="40% - Accent2 2 7 3" xfId="16422"/>
    <cellStyle name="40% - Accent2 2 7 3 2" xfId="16423"/>
    <cellStyle name="40% - Accent2 2 7 3 2 2" xfId="16424"/>
    <cellStyle name="40% - Accent2 2 7 3 2 2 2" xfId="16425"/>
    <cellStyle name="40% - Accent2 2 7 3 2 3" xfId="16426"/>
    <cellStyle name="40% - Accent2 2 7 3 3" xfId="16427"/>
    <cellStyle name="40% - Accent2 2 7 3 3 2" xfId="16428"/>
    <cellStyle name="40% - Accent2 2 7 3 4" xfId="16429"/>
    <cellStyle name="40% - Accent2 2 7 4" xfId="16430"/>
    <cellStyle name="40% - Accent2 2 7 4 2" xfId="16431"/>
    <cellStyle name="40% - Accent2 2 7 4 2 2" xfId="16432"/>
    <cellStyle name="40% - Accent2 2 7 4 3" xfId="16433"/>
    <cellStyle name="40% - Accent2 2 7 5" xfId="16434"/>
    <cellStyle name="40% - Accent2 2 7 5 2" xfId="16435"/>
    <cellStyle name="40% - Accent2 2 7 6" xfId="16436"/>
    <cellStyle name="40% - Accent2 2 8" xfId="16437"/>
    <cellStyle name="40% - Accent2 2 8 2" xfId="16438"/>
    <cellStyle name="40% - Accent2 2 8 2 2" xfId="16439"/>
    <cellStyle name="40% - Accent2 2 8 2 2 2" xfId="16440"/>
    <cellStyle name="40% - Accent2 2 8 2 2 2 2" xfId="16441"/>
    <cellStyle name="40% - Accent2 2 8 2 2 3" xfId="16442"/>
    <cellStyle name="40% - Accent2 2 8 2 3" xfId="16443"/>
    <cellStyle name="40% - Accent2 2 8 2 3 2" xfId="16444"/>
    <cellStyle name="40% - Accent2 2 8 2 4" xfId="16445"/>
    <cellStyle name="40% - Accent2 2 8 3" xfId="16446"/>
    <cellStyle name="40% - Accent2 2 8 3 2" xfId="16447"/>
    <cellStyle name="40% - Accent2 2 8 3 2 2" xfId="16448"/>
    <cellStyle name="40% - Accent2 2 8 3 3" xfId="16449"/>
    <cellStyle name="40% - Accent2 2 8 4" xfId="16450"/>
    <cellStyle name="40% - Accent2 2 8 4 2" xfId="16451"/>
    <cellStyle name="40% - Accent2 2 8 5" xfId="16452"/>
    <cellStyle name="40% - Accent2 2 9" xfId="16453"/>
    <cellStyle name="40% - Accent2 2 9 2" xfId="16454"/>
    <cellStyle name="40% - Accent2 2 9 2 2" xfId="16455"/>
    <cellStyle name="40% - Accent2 2 9 2 2 2" xfId="16456"/>
    <cellStyle name="40% - Accent2 2 9 2 3" xfId="16457"/>
    <cellStyle name="40% - Accent2 2 9 3" xfId="16458"/>
    <cellStyle name="40% - Accent2 2 9 3 2" xfId="16459"/>
    <cellStyle name="40% - Accent2 2 9 4" xfId="16460"/>
    <cellStyle name="40% - Accent3 2" xfId="16461"/>
    <cellStyle name="40% - Accent3 2 10" xfId="16462"/>
    <cellStyle name="40% - Accent3 2 10 2" xfId="16463"/>
    <cellStyle name="40% - Accent3 2 10 2 2" xfId="16464"/>
    <cellStyle name="40% - Accent3 2 10 3" xfId="16465"/>
    <cellStyle name="40% - Accent3 2 11" xfId="16466"/>
    <cellStyle name="40% - Accent3 2 11 2" xfId="16467"/>
    <cellStyle name="40% - Accent3 2 12" xfId="16468"/>
    <cellStyle name="40% - Accent3 2 2" xfId="16469"/>
    <cellStyle name="40% - Accent3 2 2 10" xfId="16470"/>
    <cellStyle name="40% - Accent3 2 2 10 2" xfId="16471"/>
    <cellStyle name="40% - Accent3 2 2 11" xfId="16472"/>
    <cellStyle name="40% - Accent3 2 2 2" xfId="16473"/>
    <cellStyle name="40% - Accent3 2 2 2 10" xfId="16474"/>
    <cellStyle name="40% - Accent3 2 2 2 2" xfId="16475"/>
    <cellStyle name="40% - Accent3 2 2 2 2 2" xfId="16476"/>
    <cellStyle name="40% - Accent3 2 2 2 2 2 2" xfId="16477"/>
    <cellStyle name="40% - Accent3 2 2 2 2 2 2 2" xfId="16478"/>
    <cellStyle name="40% - Accent3 2 2 2 2 2 2 2 2" xfId="16479"/>
    <cellStyle name="40% - Accent3 2 2 2 2 2 2 2 2 2" xfId="16480"/>
    <cellStyle name="40% - Accent3 2 2 2 2 2 2 2 2 2 2" xfId="16481"/>
    <cellStyle name="40% - Accent3 2 2 2 2 2 2 2 2 2 2 2" xfId="16482"/>
    <cellStyle name="40% - Accent3 2 2 2 2 2 2 2 2 2 2 2 2" xfId="16483"/>
    <cellStyle name="40% - Accent3 2 2 2 2 2 2 2 2 2 2 3" xfId="16484"/>
    <cellStyle name="40% - Accent3 2 2 2 2 2 2 2 2 2 3" xfId="16485"/>
    <cellStyle name="40% - Accent3 2 2 2 2 2 2 2 2 2 3 2" xfId="16486"/>
    <cellStyle name="40% - Accent3 2 2 2 2 2 2 2 2 2 4" xfId="16487"/>
    <cellStyle name="40% - Accent3 2 2 2 2 2 2 2 2 3" xfId="16488"/>
    <cellStyle name="40% - Accent3 2 2 2 2 2 2 2 2 3 2" xfId="16489"/>
    <cellStyle name="40% - Accent3 2 2 2 2 2 2 2 2 3 2 2" xfId="16490"/>
    <cellStyle name="40% - Accent3 2 2 2 2 2 2 2 2 3 3" xfId="16491"/>
    <cellStyle name="40% - Accent3 2 2 2 2 2 2 2 2 4" xfId="16492"/>
    <cellStyle name="40% - Accent3 2 2 2 2 2 2 2 2 4 2" xfId="16493"/>
    <cellStyle name="40% - Accent3 2 2 2 2 2 2 2 2 5" xfId="16494"/>
    <cellStyle name="40% - Accent3 2 2 2 2 2 2 2 3" xfId="16495"/>
    <cellStyle name="40% - Accent3 2 2 2 2 2 2 2 3 2" xfId="16496"/>
    <cellStyle name="40% - Accent3 2 2 2 2 2 2 2 3 2 2" xfId="16497"/>
    <cellStyle name="40% - Accent3 2 2 2 2 2 2 2 3 2 2 2" xfId="16498"/>
    <cellStyle name="40% - Accent3 2 2 2 2 2 2 2 3 2 3" xfId="16499"/>
    <cellStyle name="40% - Accent3 2 2 2 2 2 2 2 3 3" xfId="16500"/>
    <cellStyle name="40% - Accent3 2 2 2 2 2 2 2 3 3 2" xfId="16501"/>
    <cellStyle name="40% - Accent3 2 2 2 2 2 2 2 3 4" xfId="16502"/>
    <cellStyle name="40% - Accent3 2 2 2 2 2 2 2 4" xfId="16503"/>
    <cellStyle name="40% - Accent3 2 2 2 2 2 2 2 4 2" xfId="16504"/>
    <cellStyle name="40% - Accent3 2 2 2 2 2 2 2 4 2 2" xfId="16505"/>
    <cellStyle name="40% - Accent3 2 2 2 2 2 2 2 4 3" xfId="16506"/>
    <cellStyle name="40% - Accent3 2 2 2 2 2 2 2 5" xfId="16507"/>
    <cellStyle name="40% - Accent3 2 2 2 2 2 2 2 5 2" xfId="16508"/>
    <cellStyle name="40% - Accent3 2 2 2 2 2 2 2 6" xfId="16509"/>
    <cellStyle name="40% - Accent3 2 2 2 2 2 2 3" xfId="16510"/>
    <cellStyle name="40% - Accent3 2 2 2 2 2 2 3 2" xfId="16511"/>
    <cellStyle name="40% - Accent3 2 2 2 2 2 2 3 2 2" xfId="16512"/>
    <cellStyle name="40% - Accent3 2 2 2 2 2 2 3 2 2 2" xfId="16513"/>
    <cellStyle name="40% - Accent3 2 2 2 2 2 2 3 2 2 2 2" xfId="16514"/>
    <cellStyle name="40% - Accent3 2 2 2 2 2 2 3 2 2 3" xfId="16515"/>
    <cellStyle name="40% - Accent3 2 2 2 2 2 2 3 2 3" xfId="16516"/>
    <cellStyle name="40% - Accent3 2 2 2 2 2 2 3 2 3 2" xfId="16517"/>
    <cellStyle name="40% - Accent3 2 2 2 2 2 2 3 2 4" xfId="16518"/>
    <cellStyle name="40% - Accent3 2 2 2 2 2 2 3 3" xfId="16519"/>
    <cellStyle name="40% - Accent3 2 2 2 2 2 2 3 3 2" xfId="16520"/>
    <cellStyle name="40% - Accent3 2 2 2 2 2 2 3 3 2 2" xfId="16521"/>
    <cellStyle name="40% - Accent3 2 2 2 2 2 2 3 3 3" xfId="16522"/>
    <cellStyle name="40% - Accent3 2 2 2 2 2 2 3 4" xfId="16523"/>
    <cellStyle name="40% - Accent3 2 2 2 2 2 2 3 4 2" xfId="16524"/>
    <cellStyle name="40% - Accent3 2 2 2 2 2 2 3 5" xfId="16525"/>
    <cellStyle name="40% - Accent3 2 2 2 2 2 2 4" xfId="16526"/>
    <cellStyle name="40% - Accent3 2 2 2 2 2 2 4 2" xfId="16527"/>
    <cellStyle name="40% - Accent3 2 2 2 2 2 2 4 2 2" xfId="16528"/>
    <cellStyle name="40% - Accent3 2 2 2 2 2 2 4 2 2 2" xfId="16529"/>
    <cellStyle name="40% - Accent3 2 2 2 2 2 2 4 2 3" xfId="16530"/>
    <cellStyle name="40% - Accent3 2 2 2 2 2 2 4 3" xfId="16531"/>
    <cellStyle name="40% - Accent3 2 2 2 2 2 2 4 3 2" xfId="16532"/>
    <cellStyle name="40% - Accent3 2 2 2 2 2 2 4 4" xfId="16533"/>
    <cellStyle name="40% - Accent3 2 2 2 2 2 2 5" xfId="16534"/>
    <cellStyle name="40% - Accent3 2 2 2 2 2 2 5 2" xfId="16535"/>
    <cellStyle name="40% - Accent3 2 2 2 2 2 2 5 2 2" xfId="16536"/>
    <cellStyle name="40% - Accent3 2 2 2 2 2 2 5 3" xfId="16537"/>
    <cellStyle name="40% - Accent3 2 2 2 2 2 2 6" xfId="16538"/>
    <cellStyle name="40% - Accent3 2 2 2 2 2 2 6 2" xfId="16539"/>
    <cellStyle name="40% - Accent3 2 2 2 2 2 2 7" xfId="16540"/>
    <cellStyle name="40% - Accent3 2 2 2 2 2 3" xfId="16541"/>
    <cellStyle name="40% - Accent3 2 2 2 2 2 3 2" xfId="16542"/>
    <cellStyle name="40% - Accent3 2 2 2 2 2 3 2 2" xfId="16543"/>
    <cellStyle name="40% - Accent3 2 2 2 2 2 3 2 2 2" xfId="16544"/>
    <cellStyle name="40% - Accent3 2 2 2 2 2 3 2 2 2 2" xfId="16545"/>
    <cellStyle name="40% - Accent3 2 2 2 2 2 3 2 2 2 2 2" xfId="16546"/>
    <cellStyle name="40% - Accent3 2 2 2 2 2 3 2 2 2 3" xfId="16547"/>
    <cellStyle name="40% - Accent3 2 2 2 2 2 3 2 2 3" xfId="16548"/>
    <cellStyle name="40% - Accent3 2 2 2 2 2 3 2 2 3 2" xfId="16549"/>
    <cellStyle name="40% - Accent3 2 2 2 2 2 3 2 2 4" xfId="16550"/>
    <cellStyle name="40% - Accent3 2 2 2 2 2 3 2 3" xfId="16551"/>
    <cellStyle name="40% - Accent3 2 2 2 2 2 3 2 3 2" xfId="16552"/>
    <cellStyle name="40% - Accent3 2 2 2 2 2 3 2 3 2 2" xfId="16553"/>
    <cellStyle name="40% - Accent3 2 2 2 2 2 3 2 3 3" xfId="16554"/>
    <cellStyle name="40% - Accent3 2 2 2 2 2 3 2 4" xfId="16555"/>
    <cellStyle name="40% - Accent3 2 2 2 2 2 3 2 4 2" xfId="16556"/>
    <cellStyle name="40% - Accent3 2 2 2 2 2 3 2 5" xfId="16557"/>
    <cellStyle name="40% - Accent3 2 2 2 2 2 3 3" xfId="16558"/>
    <cellStyle name="40% - Accent3 2 2 2 2 2 3 3 2" xfId="16559"/>
    <cellStyle name="40% - Accent3 2 2 2 2 2 3 3 2 2" xfId="16560"/>
    <cellStyle name="40% - Accent3 2 2 2 2 2 3 3 2 2 2" xfId="16561"/>
    <cellStyle name="40% - Accent3 2 2 2 2 2 3 3 2 3" xfId="16562"/>
    <cellStyle name="40% - Accent3 2 2 2 2 2 3 3 3" xfId="16563"/>
    <cellStyle name="40% - Accent3 2 2 2 2 2 3 3 3 2" xfId="16564"/>
    <cellStyle name="40% - Accent3 2 2 2 2 2 3 3 4" xfId="16565"/>
    <cellStyle name="40% - Accent3 2 2 2 2 2 3 4" xfId="16566"/>
    <cellStyle name="40% - Accent3 2 2 2 2 2 3 4 2" xfId="16567"/>
    <cellStyle name="40% - Accent3 2 2 2 2 2 3 4 2 2" xfId="16568"/>
    <cellStyle name="40% - Accent3 2 2 2 2 2 3 4 3" xfId="16569"/>
    <cellStyle name="40% - Accent3 2 2 2 2 2 3 5" xfId="16570"/>
    <cellStyle name="40% - Accent3 2 2 2 2 2 3 5 2" xfId="16571"/>
    <cellStyle name="40% - Accent3 2 2 2 2 2 3 6" xfId="16572"/>
    <cellStyle name="40% - Accent3 2 2 2 2 2 4" xfId="16573"/>
    <cellStyle name="40% - Accent3 2 2 2 2 2 4 2" xfId="16574"/>
    <cellStyle name="40% - Accent3 2 2 2 2 2 4 2 2" xfId="16575"/>
    <cellStyle name="40% - Accent3 2 2 2 2 2 4 2 2 2" xfId="16576"/>
    <cellStyle name="40% - Accent3 2 2 2 2 2 4 2 2 2 2" xfId="16577"/>
    <cellStyle name="40% - Accent3 2 2 2 2 2 4 2 2 3" xfId="16578"/>
    <cellStyle name="40% - Accent3 2 2 2 2 2 4 2 3" xfId="16579"/>
    <cellStyle name="40% - Accent3 2 2 2 2 2 4 2 3 2" xfId="16580"/>
    <cellStyle name="40% - Accent3 2 2 2 2 2 4 2 4" xfId="16581"/>
    <cellStyle name="40% - Accent3 2 2 2 2 2 4 3" xfId="16582"/>
    <cellStyle name="40% - Accent3 2 2 2 2 2 4 3 2" xfId="16583"/>
    <cellStyle name="40% - Accent3 2 2 2 2 2 4 3 2 2" xfId="16584"/>
    <cellStyle name="40% - Accent3 2 2 2 2 2 4 3 3" xfId="16585"/>
    <cellStyle name="40% - Accent3 2 2 2 2 2 4 4" xfId="16586"/>
    <cellStyle name="40% - Accent3 2 2 2 2 2 4 4 2" xfId="16587"/>
    <cellStyle name="40% - Accent3 2 2 2 2 2 4 5" xfId="16588"/>
    <cellStyle name="40% - Accent3 2 2 2 2 2 5" xfId="16589"/>
    <cellStyle name="40% - Accent3 2 2 2 2 2 5 2" xfId="16590"/>
    <cellStyle name="40% - Accent3 2 2 2 2 2 5 2 2" xfId="16591"/>
    <cellStyle name="40% - Accent3 2 2 2 2 2 5 2 2 2" xfId="16592"/>
    <cellStyle name="40% - Accent3 2 2 2 2 2 5 2 3" xfId="16593"/>
    <cellStyle name="40% - Accent3 2 2 2 2 2 5 3" xfId="16594"/>
    <cellStyle name="40% - Accent3 2 2 2 2 2 5 3 2" xfId="16595"/>
    <cellStyle name="40% - Accent3 2 2 2 2 2 5 4" xfId="16596"/>
    <cellStyle name="40% - Accent3 2 2 2 2 2 6" xfId="16597"/>
    <cellStyle name="40% - Accent3 2 2 2 2 2 6 2" xfId="16598"/>
    <cellStyle name="40% - Accent3 2 2 2 2 2 6 2 2" xfId="16599"/>
    <cellStyle name="40% - Accent3 2 2 2 2 2 6 3" xfId="16600"/>
    <cellStyle name="40% - Accent3 2 2 2 2 2 7" xfId="16601"/>
    <cellStyle name="40% - Accent3 2 2 2 2 2 7 2" xfId="16602"/>
    <cellStyle name="40% - Accent3 2 2 2 2 2 8" xfId="16603"/>
    <cellStyle name="40% - Accent3 2 2 2 2 3" xfId="16604"/>
    <cellStyle name="40% - Accent3 2 2 2 2 3 2" xfId="16605"/>
    <cellStyle name="40% - Accent3 2 2 2 2 3 2 2" xfId="16606"/>
    <cellStyle name="40% - Accent3 2 2 2 2 3 2 2 2" xfId="16607"/>
    <cellStyle name="40% - Accent3 2 2 2 2 3 2 2 2 2" xfId="16608"/>
    <cellStyle name="40% - Accent3 2 2 2 2 3 2 2 2 2 2" xfId="16609"/>
    <cellStyle name="40% - Accent3 2 2 2 2 3 2 2 2 2 2 2" xfId="16610"/>
    <cellStyle name="40% - Accent3 2 2 2 2 3 2 2 2 2 3" xfId="16611"/>
    <cellStyle name="40% - Accent3 2 2 2 2 3 2 2 2 3" xfId="16612"/>
    <cellStyle name="40% - Accent3 2 2 2 2 3 2 2 2 3 2" xfId="16613"/>
    <cellStyle name="40% - Accent3 2 2 2 2 3 2 2 2 4" xfId="16614"/>
    <cellStyle name="40% - Accent3 2 2 2 2 3 2 2 3" xfId="16615"/>
    <cellStyle name="40% - Accent3 2 2 2 2 3 2 2 3 2" xfId="16616"/>
    <cellStyle name="40% - Accent3 2 2 2 2 3 2 2 3 2 2" xfId="16617"/>
    <cellStyle name="40% - Accent3 2 2 2 2 3 2 2 3 3" xfId="16618"/>
    <cellStyle name="40% - Accent3 2 2 2 2 3 2 2 4" xfId="16619"/>
    <cellStyle name="40% - Accent3 2 2 2 2 3 2 2 4 2" xfId="16620"/>
    <cellStyle name="40% - Accent3 2 2 2 2 3 2 2 5" xfId="16621"/>
    <cellStyle name="40% - Accent3 2 2 2 2 3 2 3" xfId="16622"/>
    <cellStyle name="40% - Accent3 2 2 2 2 3 2 3 2" xfId="16623"/>
    <cellStyle name="40% - Accent3 2 2 2 2 3 2 3 2 2" xfId="16624"/>
    <cellStyle name="40% - Accent3 2 2 2 2 3 2 3 2 2 2" xfId="16625"/>
    <cellStyle name="40% - Accent3 2 2 2 2 3 2 3 2 3" xfId="16626"/>
    <cellStyle name="40% - Accent3 2 2 2 2 3 2 3 3" xfId="16627"/>
    <cellStyle name="40% - Accent3 2 2 2 2 3 2 3 3 2" xfId="16628"/>
    <cellStyle name="40% - Accent3 2 2 2 2 3 2 3 4" xfId="16629"/>
    <cellStyle name="40% - Accent3 2 2 2 2 3 2 4" xfId="16630"/>
    <cellStyle name="40% - Accent3 2 2 2 2 3 2 4 2" xfId="16631"/>
    <cellStyle name="40% - Accent3 2 2 2 2 3 2 4 2 2" xfId="16632"/>
    <cellStyle name="40% - Accent3 2 2 2 2 3 2 4 3" xfId="16633"/>
    <cellStyle name="40% - Accent3 2 2 2 2 3 2 5" xfId="16634"/>
    <cellStyle name="40% - Accent3 2 2 2 2 3 2 5 2" xfId="16635"/>
    <cellStyle name="40% - Accent3 2 2 2 2 3 2 6" xfId="16636"/>
    <cellStyle name="40% - Accent3 2 2 2 2 3 3" xfId="16637"/>
    <cellStyle name="40% - Accent3 2 2 2 2 3 3 2" xfId="16638"/>
    <cellStyle name="40% - Accent3 2 2 2 2 3 3 2 2" xfId="16639"/>
    <cellStyle name="40% - Accent3 2 2 2 2 3 3 2 2 2" xfId="16640"/>
    <cellStyle name="40% - Accent3 2 2 2 2 3 3 2 2 2 2" xfId="16641"/>
    <cellStyle name="40% - Accent3 2 2 2 2 3 3 2 2 3" xfId="16642"/>
    <cellStyle name="40% - Accent3 2 2 2 2 3 3 2 3" xfId="16643"/>
    <cellStyle name="40% - Accent3 2 2 2 2 3 3 2 3 2" xfId="16644"/>
    <cellStyle name="40% - Accent3 2 2 2 2 3 3 2 4" xfId="16645"/>
    <cellStyle name="40% - Accent3 2 2 2 2 3 3 3" xfId="16646"/>
    <cellStyle name="40% - Accent3 2 2 2 2 3 3 3 2" xfId="16647"/>
    <cellStyle name="40% - Accent3 2 2 2 2 3 3 3 2 2" xfId="16648"/>
    <cellStyle name="40% - Accent3 2 2 2 2 3 3 3 3" xfId="16649"/>
    <cellStyle name="40% - Accent3 2 2 2 2 3 3 4" xfId="16650"/>
    <cellStyle name="40% - Accent3 2 2 2 2 3 3 4 2" xfId="16651"/>
    <cellStyle name="40% - Accent3 2 2 2 2 3 3 5" xfId="16652"/>
    <cellStyle name="40% - Accent3 2 2 2 2 3 4" xfId="16653"/>
    <cellStyle name="40% - Accent3 2 2 2 2 3 4 2" xfId="16654"/>
    <cellStyle name="40% - Accent3 2 2 2 2 3 4 2 2" xfId="16655"/>
    <cellStyle name="40% - Accent3 2 2 2 2 3 4 2 2 2" xfId="16656"/>
    <cellStyle name="40% - Accent3 2 2 2 2 3 4 2 3" xfId="16657"/>
    <cellStyle name="40% - Accent3 2 2 2 2 3 4 3" xfId="16658"/>
    <cellStyle name="40% - Accent3 2 2 2 2 3 4 3 2" xfId="16659"/>
    <cellStyle name="40% - Accent3 2 2 2 2 3 4 4" xfId="16660"/>
    <cellStyle name="40% - Accent3 2 2 2 2 3 5" xfId="16661"/>
    <cellStyle name="40% - Accent3 2 2 2 2 3 5 2" xfId="16662"/>
    <cellStyle name="40% - Accent3 2 2 2 2 3 5 2 2" xfId="16663"/>
    <cellStyle name="40% - Accent3 2 2 2 2 3 5 3" xfId="16664"/>
    <cellStyle name="40% - Accent3 2 2 2 2 3 6" xfId="16665"/>
    <cellStyle name="40% - Accent3 2 2 2 2 3 6 2" xfId="16666"/>
    <cellStyle name="40% - Accent3 2 2 2 2 3 7" xfId="16667"/>
    <cellStyle name="40% - Accent3 2 2 2 2 4" xfId="16668"/>
    <cellStyle name="40% - Accent3 2 2 2 2 4 2" xfId="16669"/>
    <cellStyle name="40% - Accent3 2 2 2 2 4 2 2" xfId="16670"/>
    <cellStyle name="40% - Accent3 2 2 2 2 4 2 2 2" xfId="16671"/>
    <cellStyle name="40% - Accent3 2 2 2 2 4 2 2 2 2" xfId="16672"/>
    <cellStyle name="40% - Accent3 2 2 2 2 4 2 2 2 2 2" xfId="16673"/>
    <cellStyle name="40% - Accent3 2 2 2 2 4 2 2 2 3" xfId="16674"/>
    <cellStyle name="40% - Accent3 2 2 2 2 4 2 2 3" xfId="16675"/>
    <cellStyle name="40% - Accent3 2 2 2 2 4 2 2 3 2" xfId="16676"/>
    <cellStyle name="40% - Accent3 2 2 2 2 4 2 2 4" xfId="16677"/>
    <cellStyle name="40% - Accent3 2 2 2 2 4 2 3" xfId="16678"/>
    <cellStyle name="40% - Accent3 2 2 2 2 4 2 3 2" xfId="16679"/>
    <cellStyle name="40% - Accent3 2 2 2 2 4 2 3 2 2" xfId="16680"/>
    <cellStyle name="40% - Accent3 2 2 2 2 4 2 3 3" xfId="16681"/>
    <cellStyle name="40% - Accent3 2 2 2 2 4 2 4" xfId="16682"/>
    <cellStyle name="40% - Accent3 2 2 2 2 4 2 4 2" xfId="16683"/>
    <cellStyle name="40% - Accent3 2 2 2 2 4 2 5" xfId="16684"/>
    <cellStyle name="40% - Accent3 2 2 2 2 4 3" xfId="16685"/>
    <cellStyle name="40% - Accent3 2 2 2 2 4 3 2" xfId="16686"/>
    <cellStyle name="40% - Accent3 2 2 2 2 4 3 2 2" xfId="16687"/>
    <cellStyle name="40% - Accent3 2 2 2 2 4 3 2 2 2" xfId="16688"/>
    <cellStyle name="40% - Accent3 2 2 2 2 4 3 2 3" xfId="16689"/>
    <cellStyle name="40% - Accent3 2 2 2 2 4 3 3" xfId="16690"/>
    <cellStyle name="40% - Accent3 2 2 2 2 4 3 3 2" xfId="16691"/>
    <cellStyle name="40% - Accent3 2 2 2 2 4 3 4" xfId="16692"/>
    <cellStyle name="40% - Accent3 2 2 2 2 4 4" xfId="16693"/>
    <cellStyle name="40% - Accent3 2 2 2 2 4 4 2" xfId="16694"/>
    <cellStyle name="40% - Accent3 2 2 2 2 4 4 2 2" xfId="16695"/>
    <cellStyle name="40% - Accent3 2 2 2 2 4 4 3" xfId="16696"/>
    <cellStyle name="40% - Accent3 2 2 2 2 4 5" xfId="16697"/>
    <cellStyle name="40% - Accent3 2 2 2 2 4 5 2" xfId="16698"/>
    <cellStyle name="40% - Accent3 2 2 2 2 4 6" xfId="16699"/>
    <cellStyle name="40% - Accent3 2 2 2 2 5" xfId="16700"/>
    <cellStyle name="40% - Accent3 2 2 2 2 5 2" xfId="16701"/>
    <cellStyle name="40% - Accent3 2 2 2 2 5 2 2" xfId="16702"/>
    <cellStyle name="40% - Accent3 2 2 2 2 5 2 2 2" xfId="16703"/>
    <cellStyle name="40% - Accent3 2 2 2 2 5 2 2 2 2" xfId="16704"/>
    <cellStyle name="40% - Accent3 2 2 2 2 5 2 2 3" xfId="16705"/>
    <cellStyle name="40% - Accent3 2 2 2 2 5 2 3" xfId="16706"/>
    <cellStyle name="40% - Accent3 2 2 2 2 5 2 3 2" xfId="16707"/>
    <cellStyle name="40% - Accent3 2 2 2 2 5 2 4" xfId="16708"/>
    <cellStyle name="40% - Accent3 2 2 2 2 5 3" xfId="16709"/>
    <cellStyle name="40% - Accent3 2 2 2 2 5 3 2" xfId="16710"/>
    <cellStyle name="40% - Accent3 2 2 2 2 5 3 2 2" xfId="16711"/>
    <cellStyle name="40% - Accent3 2 2 2 2 5 3 3" xfId="16712"/>
    <cellStyle name="40% - Accent3 2 2 2 2 5 4" xfId="16713"/>
    <cellStyle name="40% - Accent3 2 2 2 2 5 4 2" xfId="16714"/>
    <cellStyle name="40% - Accent3 2 2 2 2 5 5" xfId="16715"/>
    <cellStyle name="40% - Accent3 2 2 2 2 6" xfId="16716"/>
    <cellStyle name="40% - Accent3 2 2 2 2 6 2" xfId="16717"/>
    <cellStyle name="40% - Accent3 2 2 2 2 6 2 2" xfId="16718"/>
    <cellStyle name="40% - Accent3 2 2 2 2 6 2 2 2" xfId="16719"/>
    <cellStyle name="40% - Accent3 2 2 2 2 6 2 3" xfId="16720"/>
    <cellStyle name="40% - Accent3 2 2 2 2 6 3" xfId="16721"/>
    <cellStyle name="40% - Accent3 2 2 2 2 6 3 2" xfId="16722"/>
    <cellStyle name="40% - Accent3 2 2 2 2 6 4" xfId="16723"/>
    <cellStyle name="40% - Accent3 2 2 2 2 7" xfId="16724"/>
    <cellStyle name="40% - Accent3 2 2 2 2 7 2" xfId="16725"/>
    <cellStyle name="40% - Accent3 2 2 2 2 7 2 2" xfId="16726"/>
    <cellStyle name="40% - Accent3 2 2 2 2 7 3" xfId="16727"/>
    <cellStyle name="40% - Accent3 2 2 2 2 8" xfId="16728"/>
    <cellStyle name="40% - Accent3 2 2 2 2 8 2" xfId="16729"/>
    <cellStyle name="40% - Accent3 2 2 2 2 9" xfId="16730"/>
    <cellStyle name="40% - Accent3 2 2 2 3" xfId="16731"/>
    <cellStyle name="40% - Accent3 2 2 2 3 2" xfId="16732"/>
    <cellStyle name="40% - Accent3 2 2 2 3 2 2" xfId="16733"/>
    <cellStyle name="40% - Accent3 2 2 2 3 2 2 2" xfId="16734"/>
    <cellStyle name="40% - Accent3 2 2 2 3 2 2 2 2" xfId="16735"/>
    <cellStyle name="40% - Accent3 2 2 2 3 2 2 2 2 2" xfId="16736"/>
    <cellStyle name="40% - Accent3 2 2 2 3 2 2 2 2 2 2" xfId="16737"/>
    <cellStyle name="40% - Accent3 2 2 2 3 2 2 2 2 2 2 2" xfId="16738"/>
    <cellStyle name="40% - Accent3 2 2 2 3 2 2 2 2 2 3" xfId="16739"/>
    <cellStyle name="40% - Accent3 2 2 2 3 2 2 2 2 3" xfId="16740"/>
    <cellStyle name="40% - Accent3 2 2 2 3 2 2 2 2 3 2" xfId="16741"/>
    <cellStyle name="40% - Accent3 2 2 2 3 2 2 2 2 4" xfId="16742"/>
    <cellStyle name="40% - Accent3 2 2 2 3 2 2 2 3" xfId="16743"/>
    <cellStyle name="40% - Accent3 2 2 2 3 2 2 2 3 2" xfId="16744"/>
    <cellStyle name="40% - Accent3 2 2 2 3 2 2 2 3 2 2" xfId="16745"/>
    <cellStyle name="40% - Accent3 2 2 2 3 2 2 2 3 3" xfId="16746"/>
    <cellStyle name="40% - Accent3 2 2 2 3 2 2 2 4" xfId="16747"/>
    <cellStyle name="40% - Accent3 2 2 2 3 2 2 2 4 2" xfId="16748"/>
    <cellStyle name="40% - Accent3 2 2 2 3 2 2 2 5" xfId="16749"/>
    <cellStyle name="40% - Accent3 2 2 2 3 2 2 3" xfId="16750"/>
    <cellStyle name="40% - Accent3 2 2 2 3 2 2 3 2" xfId="16751"/>
    <cellStyle name="40% - Accent3 2 2 2 3 2 2 3 2 2" xfId="16752"/>
    <cellStyle name="40% - Accent3 2 2 2 3 2 2 3 2 2 2" xfId="16753"/>
    <cellStyle name="40% - Accent3 2 2 2 3 2 2 3 2 3" xfId="16754"/>
    <cellStyle name="40% - Accent3 2 2 2 3 2 2 3 3" xfId="16755"/>
    <cellStyle name="40% - Accent3 2 2 2 3 2 2 3 3 2" xfId="16756"/>
    <cellStyle name="40% - Accent3 2 2 2 3 2 2 3 4" xfId="16757"/>
    <cellStyle name="40% - Accent3 2 2 2 3 2 2 4" xfId="16758"/>
    <cellStyle name="40% - Accent3 2 2 2 3 2 2 4 2" xfId="16759"/>
    <cellStyle name="40% - Accent3 2 2 2 3 2 2 4 2 2" xfId="16760"/>
    <cellStyle name="40% - Accent3 2 2 2 3 2 2 4 3" xfId="16761"/>
    <cellStyle name="40% - Accent3 2 2 2 3 2 2 5" xfId="16762"/>
    <cellStyle name="40% - Accent3 2 2 2 3 2 2 5 2" xfId="16763"/>
    <cellStyle name="40% - Accent3 2 2 2 3 2 2 6" xfId="16764"/>
    <cellStyle name="40% - Accent3 2 2 2 3 2 3" xfId="16765"/>
    <cellStyle name="40% - Accent3 2 2 2 3 2 3 2" xfId="16766"/>
    <cellStyle name="40% - Accent3 2 2 2 3 2 3 2 2" xfId="16767"/>
    <cellStyle name="40% - Accent3 2 2 2 3 2 3 2 2 2" xfId="16768"/>
    <cellStyle name="40% - Accent3 2 2 2 3 2 3 2 2 2 2" xfId="16769"/>
    <cellStyle name="40% - Accent3 2 2 2 3 2 3 2 2 3" xfId="16770"/>
    <cellStyle name="40% - Accent3 2 2 2 3 2 3 2 3" xfId="16771"/>
    <cellStyle name="40% - Accent3 2 2 2 3 2 3 2 3 2" xfId="16772"/>
    <cellStyle name="40% - Accent3 2 2 2 3 2 3 2 4" xfId="16773"/>
    <cellStyle name="40% - Accent3 2 2 2 3 2 3 3" xfId="16774"/>
    <cellStyle name="40% - Accent3 2 2 2 3 2 3 3 2" xfId="16775"/>
    <cellStyle name="40% - Accent3 2 2 2 3 2 3 3 2 2" xfId="16776"/>
    <cellStyle name="40% - Accent3 2 2 2 3 2 3 3 3" xfId="16777"/>
    <cellStyle name="40% - Accent3 2 2 2 3 2 3 4" xfId="16778"/>
    <cellStyle name="40% - Accent3 2 2 2 3 2 3 4 2" xfId="16779"/>
    <cellStyle name="40% - Accent3 2 2 2 3 2 3 5" xfId="16780"/>
    <cellStyle name="40% - Accent3 2 2 2 3 2 4" xfId="16781"/>
    <cellStyle name="40% - Accent3 2 2 2 3 2 4 2" xfId="16782"/>
    <cellStyle name="40% - Accent3 2 2 2 3 2 4 2 2" xfId="16783"/>
    <cellStyle name="40% - Accent3 2 2 2 3 2 4 2 2 2" xfId="16784"/>
    <cellStyle name="40% - Accent3 2 2 2 3 2 4 2 3" xfId="16785"/>
    <cellStyle name="40% - Accent3 2 2 2 3 2 4 3" xfId="16786"/>
    <cellStyle name="40% - Accent3 2 2 2 3 2 4 3 2" xfId="16787"/>
    <cellStyle name="40% - Accent3 2 2 2 3 2 4 4" xfId="16788"/>
    <cellStyle name="40% - Accent3 2 2 2 3 2 5" xfId="16789"/>
    <cellStyle name="40% - Accent3 2 2 2 3 2 5 2" xfId="16790"/>
    <cellStyle name="40% - Accent3 2 2 2 3 2 5 2 2" xfId="16791"/>
    <cellStyle name="40% - Accent3 2 2 2 3 2 5 3" xfId="16792"/>
    <cellStyle name="40% - Accent3 2 2 2 3 2 6" xfId="16793"/>
    <cellStyle name="40% - Accent3 2 2 2 3 2 6 2" xfId="16794"/>
    <cellStyle name="40% - Accent3 2 2 2 3 2 7" xfId="16795"/>
    <cellStyle name="40% - Accent3 2 2 2 3 3" xfId="16796"/>
    <cellStyle name="40% - Accent3 2 2 2 3 3 2" xfId="16797"/>
    <cellStyle name="40% - Accent3 2 2 2 3 3 2 2" xfId="16798"/>
    <cellStyle name="40% - Accent3 2 2 2 3 3 2 2 2" xfId="16799"/>
    <cellStyle name="40% - Accent3 2 2 2 3 3 2 2 2 2" xfId="16800"/>
    <cellStyle name="40% - Accent3 2 2 2 3 3 2 2 2 2 2" xfId="16801"/>
    <cellStyle name="40% - Accent3 2 2 2 3 3 2 2 2 3" xfId="16802"/>
    <cellStyle name="40% - Accent3 2 2 2 3 3 2 2 3" xfId="16803"/>
    <cellStyle name="40% - Accent3 2 2 2 3 3 2 2 3 2" xfId="16804"/>
    <cellStyle name="40% - Accent3 2 2 2 3 3 2 2 4" xfId="16805"/>
    <cellStyle name="40% - Accent3 2 2 2 3 3 2 3" xfId="16806"/>
    <cellStyle name="40% - Accent3 2 2 2 3 3 2 3 2" xfId="16807"/>
    <cellStyle name="40% - Accent3 2 2 2 3 3 2 3 2 2" xfId="16808"/>
    <cellStyle name="40% - Accent3 2 2 2 3 3 2 3 3" xfId="16809"/>
    <cellStyle name="40% - Accent3 2 2 2 3 3 2 4" xfId="16810"/>
    <cellStyle name="40% - Accent3 2 2 2 3 3 2 4 2" xfId="16811"/>
    <cellStyle name="40% - Accent3 2 2 2 3 3 2 5" xfId="16812"/>
    <cellStyle name="40% - Accent3 2 2 2 3 3 3" xfId="16813"/>
    <cellStyle name="40% - Accent3 2 2 2 3 3 3 2" xfId="16814"/>
    <cellStyle name="40% - Accent3 2 2 2 3 3 3 2 2" xfId="16815"/>
    <cellStyle name="40% - Accent3 2 2 2 3 3 3 2 2 2" xfId="16816"/>
    <cellStyle name="40% - Accent3 2 2 2 3 3 3 2 3" xfId="16817"/>
    <cellStyle name="40% - Accent3 2 2 2 3 3 3 3" xfId="16818"/>
    <cellStyle name="40% - Accent3 2 2 2 3 3 3 3 2" xfId="16819"/>
    <cellStyle name="40% - Accent3 2 2 2 3 3 3 4" xfId="16820"/>
    <cellStyle name="40% - Accent3 2 2 2 3 3 4" xfId="16821"/>
    <cellStyle name="40% - Accent3 2 2 2 3 3 4 2" xfId="16822"/>
    <cellStyle name="40% - Accent3 2 2 2 3 3 4 2 2" xfId="16823"/>
    <cellStyle name="40% - Accent3 2 2 2 3 3 4 3" xfId="16824"/>
    <cellStyle name="40% - Accent3 2 2 2 3 3 5" xfId="16825"/>
    <cellStyle name="40% - Accent3 2 2 2 3 3 5 2" xfId="16826"/>
    <cellStyle name="40% - Accent3 2 2 2 3 3 6" xfId="16827"/>
    <cellStyle name="40% - Accent3 2 2 2 3 4" xfId="16828"/>
    <cellStyle name="40% - Accent3 2 2 2 3 4 2" xfId="16829"/>
    <cellStyle name="40% - Accent3 2 2 2 3 4 2 2" xfId="16830"/>
    <cellStyle name="40% - Accent3 2 2 2 3 4 2 2 2" xfId="16831"/>
    <cellStyle name="40% - Accent3 2 2 2 3 4 2 2 2 2" xfId="16832"/>
    <cellStyle name="40% - Accent3 2 2 2 3 4 2 2 3" xfId="16833"/>
    <cellStyle name="40% - Accent3 2 2 2 3 4 2 3" xfId="16834"/>
    <cellStyle name="40% - Accent3 2 2 2 3 4 2 3 2" xfId="16835"/>
    <cellStyle name="40% - Accent3 2 2 2 3 4 2 4" xfId="16836"/>
    <cellStyle name="40% - Accent3 2 2 2 3 4 3" xfId="16837"/>
    <cellStyle name="40% - Accent3 2 2 2 3 4 3 2" xfId="16838"/>
    <cellStyle name="40% - Accent3 2 2 2 3 4 3 2 2" xfId="16839"/>
    <cellStyle name="40% - Accent3 2 2 2 3 4 3 3" xfId="16840"/>
    <cellStyle name="40% - Accent3 2 2 2 3 4 4" xfId="16841"/>
    <cellStyle name="40% - Accent3 2 2 2 3 4 4 2" xfId="16842"/>
    <cellStyle name="40% - Accent3 2 2 2 3 4 5" xfId="16843"/>
    <cellStyle name="40% - Accent3 2 2 2 3 5" xfId="16844"/>
    <cellStyle name="40% - Accent3 2 2 2 3 5 2" xfId="16845"/>
    <cellStyle name="40% - Accent3 2 2 2 3 5 2 2" xfId="16846"/>
    <cellStyle name="40% - Accent3 2 2 2 3 5 2 2 2" xfId="16847"/>
    <cellStyle name="40% - Accent3 2 2 2 3 5 2 3" xfId="16848"/>
    <cellStyle name="40% - Accent3 2 2 2 3 5 3" xfId="16849"/>
    <cellStyle name="40% - Accent3 2 2 2 3 5 3 2" xfId="16850"/>
    <cellStyle name="40% - Accent3 2 2 2 3 5 4" xfId="16851"/>
    <cellStyle name="40% - Accent3 2 2 2 3 6" xfId="16852"/>
    <cellStyle name="40% - Accent3 2 2 2 3 6 2" xfId="16853"/>
    <cellStyle name="40% - Accent3 2 2 2 3 6 2 2" xfId="16854"/>
    <cellStyle name="40% - Accent3 2 2 2 3 6 3" xfId="16855"/>
    <cellStyle name="40% - Accent3 2 2 2 3 7" xfId="16856"/>
    <cellStyle name="40% - Accent3 2 2 2 3 7 2" xfId="16857"/>
    <cellStyle name="40% - Accent3 2 2 2 3 8" xfId="16858"/>
    <cellStyle name="40% - Accent3 2 2 2 4" xfId="16859"/>
    <cellStyle name="40% - Accent3 2 2 2 4 2" xfId="16860"/>
    <cellStyle name="40% - Accent3 2 2 2 4 2 2" xfId="16861"/>
    <cellStyle name="40% - Accent3 2 2 2 4 2 2 2" xfId="16862"/>
    <cellStyle name="40% - Accent3 2 2 2 4 2 2 2 2" xfId="16863"/>
    <cellStyle name="40% - Accent3 2 2 2 4 2 2 2 2 2" xfId="16864"/>
    <cellStyle name="40% - Accent3 2 2 2 4 2 2 2 2 2 2" xfId="16865"/>
    <cellStyle name="40% - Accent3 2 2 2 4 2 2 2 2 3" xfId="16866"/>
    <cellStyle name="40% - Accent3 2 2 2 4 2 2 2 3" xfId="16867"/>
    <cellStyle name="40% - Accent3 2 2 2 4 2 2 2 3 2" xfId="16868"/>
    <cellStyle name="40% - Accent3 2 2 2 4 2 2 2 4" xfId="16869"/>
    <cellStyle name="40% - Accent3 2 2 2 4 2 2 3" xfId="16870"/>
    <cellStyle name="40% - Accent3 2 2 2 4 2 2 3 2" xfId="16871"/>
    <cellStyle name="40% - Accent3 2 2 2 4 2 2 3 2 2" xfId="16872"/>
    <cellStyle name="40% - Accent3 2 2 2 4 2 2 3 3" xfId="16873"/>
    <cellStyle name="40% - Accent3 2 2 2 4 2 2 4" xfId="16874"/>
    <cellStyle name="40% - Accent3 2 2 2 4 2 2 4 2" xfId="16875"/>
    <cellStyle name="40% - Accent3 2 2 2 4 2 2 5" xfId="16876"/>
    <cellStyle name="40% - Accent3 2 2 2 4 2 3" xfId="16877"/>
    <cellStyle name="40% - Accent3 2 2 2 4 2 3 2" xfId="16878"/>
    <cellStyle name="40% - Accent3 2 2 2 4 2 3 2 2" xfId="16879"/>
    <cellStyle name="40% - Accent3 2 2 2 4 2 3 2 2 2" xfId="16880"/>
    <cellStyle name="40% - Accent3 2 2 2 4 2 3 2 3" xfId="16881"/>
    <cellStyle name="40% - Accent3 2 2 2 4 2 3 3" xfId="16882"/>
    <cellStyle name="40% - Accent3 2 2 2 4 2 3 3 2" xfId="16883"/>
    <cellStyle name="40% - Accent3 2 2 2 4 2 3 4" xfId="16884"/>
    <cellStyle name="40% - Accent3 2 2 2 4 2 4" xfId="16885"/>
    <cellStyle name="40% - Accent3 2 2 2 4 2 4 2" xfId="16886"/>
    <cellStyle name="40% - Accent3 2 2 2 4 2 4 2 2" xfId="16887"/>
    <cellStyle name="40% - Accent3 2 2 2 4 2 4 3" xfId="16888"/>
    <cellStyle name="40% - Accent3 2 2 2 4 2 5" xfId="16889"/>
    <cellStyle name="40% - Accent3 2 2 2 4 2 5 2" xfId="16890"/>
    <cellStyle name="40% - Accent3 2 2 2 4 2 6" xfId="16891"/>
    <cellStyle name="40% - Accent3 2 2 2 4 3" xfId="16892"/>
    <cellStyle name="40% - Accent3 2 2 2 4 3 2" xfId="16893"/>
    <cellStyle name="40% - Accent3 2 2 2 4 3 2 2" xfId="16894"/>
    <cellStyle name="40% - Accent3 2 2 2 4 3 2 2 2" xfId="16895"/>
    <cellStyle name="40% - Accent3 2 2 2 4 3 2 2 2 2" xfId="16896"/>
    <cellStyle name="40% - Accent3 2 2 2 4 3 2 2 3" xfId="16897"/>
    <cellStyle name="40% - Accent3 2 2 2 4 3 2 3" xfId="16898"/>
    <cellStyle name="40% - Accent3 2 2 2 4 3 2 3 2" xfId="16899"/>
    <cellStyle name="40% - Accent3 2 2 2 4 3 2 4" xfId="16900"/>
    <cellStyle name="40% - Accent3 2 2 2 4 3 3" xfId="16901"/>
    <cellStyle name="40% - Accent3 2 2 2 4 3 3 2" xfId="16902"/>
    <cellStyle name="40% - Accent3 2 2 2 4 3 3 2 2" xfId="16903"/>
    <cellStyle name="40% - Accent3 2 2 2 4 3 3 3" xfId="16904"/>
    <cellStyle name="40% - Accent3 2 2 2 4 3 4" xfId="16905"/>
    <cellStyle name="40% - Accent3 2 2 2 4 3 4 2" xfId="16906"/>
    <cellStyle name="40% - Accent3 2 2 2 4 3 5" xfId="16907"/>
    <cellStyle name="40% - Accent3 2 2 2 4 4" xfId="16908"/>
    <cellStyle name="40% - Accent3 2 2 2 4 4 2" xfId="16909"/>
    <cellStyle name="40% - Accent3 2 2 2 4 4 2 2" xfId="16910"/>
    <cellStyle name="40% - Accent3 2 2 2 4 4 2 2 2" xfId="16911"/>
    <cellStyle name="40% - Accent3 2 2 2 4 4 2 3" xfId="16912"/>
    <cellStyle name="40% - Accent3 2 2 2 4 4 3" xfId="16913"/>
    <cellStyle name="40% - Accent3 2 2 2 4 4 3 2" xfId="16914"/>
    <cellStyle name="40% - Accent3 2 2 2 4 4 4" xfId="16915"/>
    <cellStyle name="40% - Accent3 2 2 2 4 5" xfId="16916"/>
    <cellStyle name="40% - Accent3 2 2 2 4 5 2" xfId="16917"/>
    <cellStyle name="40% - Accent3 2 2 2 4 5 2 2" xfId="16918"/>
    <cellStyle name="40% - Accent3 2 2 2 4 5 3" xfId="16919"/>
    <cellStyle name="40% - Accent3 2 2 2 4 6" xfId="16920"/>
    <cellStyle name="40% - Accent3 2 2 2 4 6 2" xfId="16921"/>
    <cellStyle name="40% - Accent3 2 2 2 4 7" xfId="16922"/>
    <cellStyle name="40% - Accent3 2 2 2 5" xfId="16923"/>
    <cellStyle name="40% - Accent3 2 2 2 5 2" xfId="16924"/>
    <cellStyle name="40% - Accent3 2 2 2 5 2 2" xfId="16925"/>
    <cellStyle name="40% - Accent3 2 2 2 5 2 2 2" xfId="16926"/>
    <cellStyle name="40% - Accent3 2 2 2 5 2 2 2 2" xfId="16927"/>
    <cellStyle name="40% - Accent3 2 2 2 5 2 2 2 2 2" xfId="16928"/>
    <cellStyle name="40% - Accent3 2 2 2 5 2 2 2 3" xfId="16929"/>
    <cellStyle name="40% - Accent3 2 2 2 5 2 2 3" xfId="16930"/>
    <cellStyle name="40% - Accent3 2 2 2 5 2 2 3 2" xfId="16931"/>
    <cellStyle name="40% - Accent3 2 2 2 5 2 2 4" xfId="16932"/>
    <cellStyle name="40% - Accent3 2 2 2 5 2 3" xfId="16933"/>
    <cellStyle name="40% - Accent3 2 2 2 5 2 3 2" xfId="16934"/>
    <cellStyle name="40% - Accent3 2 2 2 5 2 3 2 2" xfId="16935"/>
    <cellStyle name="40% - Accent3 2 2 2 5 2 3 3" xfId="16936"/>
    <cellStyle name="40% - Accent3 2 2 2 5 2 4" xfId="16937"/>
    <cellStyle name="40% - Accent3 2 2 2 5 2 4 2" xfId="16938"/>
    <cellStyle name="40% - Accent3 2 2 2 5 2 5" xfId="16939"/>
    <cellStyle name="40% - Accent3 2 2 2 5 3" xfId="16940"/>
    <cellStyle name="40% - Accent3 2 2 2 5 3 2" xfId="16941"/>
    <cellStyle name="40% - Accent3 2 2 2 5 3 2 2" xfId="16942"/>
    <cellStyle name="40% - Accent3 2 2 2 5 3 2 2 2" xfId="16943"/>
    <cellStyle name="40% - Accent3 2 2 2 5 3 2 3" xfId="16944"/>
    <cellStyle name="40% - Accent3 2 2 2 5 3 3" xfId="16945"/>
    <cellStyle name="40% - Accent3 2 2 2 5 3 3 2" xfId="16946"/>
    <cellStyle name="40% - Accent3 2 2 2 5 3 4" xfId="16947"/>
    <cellStyle name="40% - Accent3 2 2 2 5 4" xfId="16948"/>
    <cellStyle name="40% - Accent3 2 2 2 5 4 2" xfId="16949"/>
    <cellStyle name="40% - Accent3 2 2 2 5 4 2 2" xfId="16950"/>
    <cellStyle name="40% - Accent3 2 2 2 5 4 3" xfId="16951"/>
    <cellStyle name="40% - Accent3 2 2 2 5 5" xfId="16952"/>
    <cellStyle name="40% - Accent3 2 2 2 5 5 2" xfId="16953"/>
    <cellStyle name="40% - Accent3 2 2 2 5 6" xfId="16954"/>
    <cellStyle name="40% - Accent3 2 2 2 6" xfId="16955"/>
    <cellStyle name="40% - Accent3 2 2 2 6 2" xfId="16956"/>
    <cellStyle name="40% - Accent3 2 2 2 6 2 2" xfId="16957"/>
    <cellStyle name="40% - Accent3 2 2 2 6 2 2 2" xfId="16958"/>
    <cellStyle name="40% - Accent3 2 2 2 6 2 2 2 2" xfId="16959"/>
    <cellStyle name="40% - Accent3 2 2 2 6 2 2 3" xfId="16960"/>
    <cellStyle name="40% - Accent3 2 2 2 6 2 3" xfId="16961"/>
    <cellStyle name="40% - Accent3 2 2 2 6 2 3 2" xfId="16962"/>
    <cellStyle name="40% - Accent3 2 2 2 6 2 4" xfId="16963"/>
    <cellStyle name="40% - Accent3 2 2 2 6 3" xfId="16964"/>
    <cellStyle name="40% - Accent3 2 2 2 6 3 2" xfId="16965"/>
    <cellStyle name="40% - Accent3 2 2 2 6 3 2 2" xfId="16966"/>
    <cellStyle name="40% - Accent3 2 2 2 6 3 3" xfId="16967"/>
    <cellStyle name="40% - Accent3 2 2 2 6 4" xfId="16968"/>
    <cellStyle name="40% - Accent3 2 2 2 6 4 2" xfId="16969"/>
    <cellStyle name="40% - Accent3 2 2 2 6 5" xfId="16970"/>
    <cellStyle name="40% - Accent3 2 2 2 7" xfId="16971"/>
    <cellStyle name="40% - Accent3 2 2 2 7 2" xfId="16972"/>
    <cellStyle name="40% - Accent3 2 2 2 7 2 2" xfId="16973"/>
    <cellStyle name="40% - Accent3 2 2 2 7 2 2 2" xfId="16974"/>
    <cellStyle name="40% - Accent3 2 2 2 7 2 3" xfId="16975"/>
    <cellStyle name="40% - Accent3 2 2 2 7 3" xfId="16976"/>
    <cellStyle name="40% - Accent3 2 2 2 7 3 2" xfId="16977"/>
    <cellStyle name="40% - Accent3 2 2 2 7 4" xfId="16978"/>
    <cellStyle name="40% - Accent3 2 2 2 8" xfId="16979"/>
    <cellStyle name="40% - Accent3 2 2 2 8 2" xfId="16980"/>
    <cellStyle name="40% - Accent3 2 2 2 8 2 2" xfId="16981"/>
    <cellStyle name="40% - Accent3 2 2 2 8 3" xfId="16982"/>
    <cellStyle name="40% - Accent3 2 2 2 9" xfId="16983"/>
    <cellStyle name="40% - Accent3 2 2 2 9 2" xfId="16984"/>
    <cellStyle name="40% - Accent3 2 2 3" xfId="16985"/>
    <cellStyle name="40% - Accent3 2 2 3 2" xfId="16986"/>
    <cellStyle name="40% - Accent3 2 2 3 2 2" xfId="16987"/>
    <cellStyle name="40% - Accent3 2 2 3 2 2 2" xfId="16988"/>
    <cellStyle name="40% - Accent3 2 2 3 2 2 2 2" xfId="16989"/>
    <cellStyle name="40% - Accent3 2 2 3 2 2 2 2 2" xfId="16990"/>
    <cellStyle name="40% - Accent3 2 2 3 2 2 2 2 2 2" xfId="16991"/>
    <cellStyle name="40% - Accent3 2 2 3 2 2 2 2 2 2 2" xfId="16992"/>
    <cellStyle name="40% - Accent3 2 2 3 2 2 2 2 2 2 2 2" xfId="16993"/>
    <cellStyle name="40% - Accent3 2 2 3 2 2 2 2 2 2 3" xfId="16994"/>
    <cellStyle name="40% - Accent3 2 2 3 2 2 2 2 2 3" xfId="16995"/>
    <cellStyle name="40% - Accent3 2 2 3 2 2 2 2 2 3 2" xfId="16996"/>
    <cellStyle name="40% - Accent3 2 2 3 2 2 2 2 2 4" xfId="16997"/>
    <cellStyle name="40% - Accent3 2 2 3 2 2 2 2 3" xfId="16998"/>
    <cellStyle name="40% - Accent3 2 2 3 2 2 2 2 3 2" xfId="16999"/>
    <cellStyle name="40% - Accent3 2 2 3 2 2 2 2 3 2 2" xfId="17000"/>
    <cellStyle name="40% - Accent3 2 2 3 2 2 2 2 3 3" xfId="17001"/>
    <cellStyle name="40% - Accent3 2 2 3 2 2 2 2 4" xfId="17002"/>
    <cellStyle name="40% - Accent3 2 2 3 2 2 2 2 4 2" xfId="17003"/>
    <cellStyle name="40% - Accent3 2 2 3 2 2 2 2 5" xfId="17004"/>
    <cellStyle name="40% - Accent3 2 2 3 2 2 2 3" xfId="17005"/>
    <cellStyle name="40% - Accent3 2 2 3 2 2 2 3 2" xfId="17006"/>
    <cellStyle name="40% - Accent3 2 2 3 2 2 2 3 2 2" xfId="17007"/>
    <cellStyle name="40% - Accent3 2 2 3 2 2 2 3 2 2 2" xfId="17008"/>
    <cellStyle name="40% - Accent3 2 2 3 2 2 2 3 2 3" xfId="17009"/>
    <cellStyle name="40% - Accent3 2 2 3 2 2 2 3 3" xfId="17010"/>
    <cellStyle name="40% - Accent3 2 2 3 2 2 2 3 3 2" xfId="17011"/>
    <cellStyle name="40% - Accent3 2 2 3 2 2 2 3 4" xfId="17012"/>
    <cellStyle name="40% - Accent3 2 2 3 2 2 2 4" xfId="17013"/>
    <cellStyle name="40% - Accent3 2 2 3 2 2 2 4 2" xfId="17014"/>
    <cellStyle name="40% - Accent3 2 2 3 2 2 2 4 2 2" xfId="17015"/>
    <cellStyle name="40% - Accent3 2 2 3 2 2 2 4 3" xfId="17016"/>
    <cellStyle name="40% - Accent3 2 2 3 2 2 2 5" xfId="17017"/>
    <cellStyle name="40% - Accent3 2 2 3 2 2 2 5 2" xfId="17018"/>
    <cellStyle name="40% - Accent3 2 2 3 2 2 2 6" xfId="17019"/>
    <cellStyle name="40% - Accent3 2 2 3 2 2 3" xfId="17020"/>
    <cellStyle name="40% - Accent3 2 2 3 2 2 3 2" xfId="17021"/>
    <cellStyle name="40% - Accent3 2 2 3 2 2 3 2 2" xfId="17022"/>
    <cellStyle name="40% - Accent3 2 2 3 2 2 3 2 2 2" xfId="17023"/>
    <cellStyle name="40% - Accent3 2 2 3 2 2 3 2 2 2 2" xfId="17024"/>
    <cellStyle name="40% - Accent3 2 2 3 2 2 3 2 2 3" xfId="17025"/>
    <cellStyle name="40% - Accent3 2 2 3 2 2 3 2 3" xfId="17026"/>
    <cellStyle name="40% - Accent3 2 2 3 2 2 3 2 3 2" xfId="17027"/>
    <cellStyle name="40% - Accent3 2 2 3 2 2 3 2 4" xfId="17028"/>
    <cellStyle name="40% - Accent3 2 2 3 2 2 3 3" xfId="17029"/>
    <cellStyle name="40% - Accent3 2 2 3 2 2 3 3 2" xfId="17030"/>
    <cellStyle name="40% - Accent3 2 2 3 2 2 3 3 2 2" xfId="17031"/>
    <cellStyle name="40% - Accent3 2 2 3 2 2 3 3 3" xfId="17032"/>
    <cellStyle name="40% - Accent3 2 2 3 2 2 3 4" xfId="17033"/>
    <cellStyle name="40% - Accent3 2 2 3 2 2 3 4 2" xfId="17034"/>
    <cellStyle name="40% - Accent3 2 2 3 2 2 3 5" xfId="17035"/>
    <cellStyle name="40% - Accent3 2 2 3 2 2 4" xfId="17036"/>
    <cellStyle name="40% - Accent3 2 2 3 2 2 4 2" xfId="17037"/>
    <cellStyle name="40% - Accent3 2 2 3 2 2 4 2 2" xfId="17038"/>
    <cellStyle name="40% - Accent3 2 2 3 2 2 4 2 2 2" xfId="17039"/>
    <cellStyle name="40% - Accent3 2 2 3 2 2 4 2 3" xfId="17040"/>
    <cellStyle name="40% - Accent3 2 2 3 2 2 4 3" xfId="17041"/>
    <cellStyle name="40% - Accent3 2 2 3 2 2 4 3 2" xfId="17042"/>
    <cellStyle name="40% - Accent3 2 2 3 2 2 4 4" xfId="17043"/>
    <cellStyle name="40% - Accent3 2 2 3 2 2 5" xfId="17044"/>
    <cellStyle name="40% - Accent3 2 2 3 2 2 5 2" xfId="17045"/>
    <cellStyle name="40% - Accent3 2 2 3 2 2 5 2 2" xfId="17046"/>
    <cellStyle name="40% - Accent3 2 2 3 2 2 5 3" xfId="17047"/>
    <cellStyle name="40% - Accent3 2 2 3 2 2 6" xfId="17048"/>
    <cellStyle name="40% - Accent3 2 2 3 2 2 6 2" xfId="17049"/>
    <cellStyle name="40% - Accent3 2 2 3 2 2 7" xfId="17050"/>
    <cellStyle name="40% - Accent3 2 2 3 2 3" xfId="17051"/>
    <cellStyle name="40% - Accent3 2 2 3 2 3 2" xfId="17052"/>
    <cellStyle name="40% - Accent3 2 2 3 2 3 2 2" xfId="17053"/>
    <cellStyle name="40% - Accent3 2 2 3 2 3 2 2 2" xfId="17054"/>
    <cellStyle name="40% - Accent3 2 2 3 2 3 2 2 2 2" xfId="17055"/>
    <cellStyle name="40% - Accent3 2 2 3 2 3 2 2 2 2 2" xfId="17056"/>
    <cellStyle name="40% - Accent3 2 2 3 2 3 2 2 2 3" xfId="17057"/>
    <cellStyle name="40% - Accent3 2 2 3 2 3 2 2 3" xfId="17058"/>
    <cellStyle name="40% - Accent3 2 2 3 2 3 2 2 3 2" xfId="17059"/>
    <cellStyle name="40% - Accent3 2 2 3 2 3 2 2 4" xfId="17060"/>
    <cellStyle name="40% - Accent3 2 2 3 2 3 2 3" xfId="17061"/>
    <cellStyle name="40% - Accent3 2 2 3 2 3 2 3 2" xfId="17062"/>
    <cellStyle name="40% - Accent3 2 2 3 2 3 2 3 2 2" xfId="17063"/>
    <cellStyle name="40% - Accent3 2 2 3 2 3 2 3 3" xfId="17064"/>
    <cellStyle name="40% - Accent3 2 2 3 2 3 2 4" xfId="17065"/>
    <cellStyle name="40% - Accent3 2 2 3 2 3 2 4 2" xfId="17066"/>
    <cellStyle name="40% - Accent3 2 2 3 2 3 2 5" xfId="17067"/>
    <cellStyle name="40% - Accent3 2 2 3 2 3 3" xfId="17068"/>
    <cellStyle name="40% - Accent3 2 2 3 2 3 3 2" xfId="17069"/>
    <cellStyle name="40% - Accent3 2 2 3 2 3 3 2 2" xfId="17070"/>
    <cellStyle name="40% - Accent3 2 2 3 2 3 3 2 2 2" xfId="17071"/>
    <cellStyle name="40% - Accent3 2 2 3 2 3 3 2 3" xfId="17072"/>
    <cellStyle name="40% - Accent3 2 2 3 2 3 3 3" xfId="17073"/>
    <cellStyle name="40% - Accent3 2 2 3 2 3 3 3 2" xfId="17074"/>
    <cellStyle name="40% - Accent3 2 2 3 2 3 3 4" xfId="17075"/>
    <cellStyle name="40% - Accent3 2 2 3 2 3 4" xfId="17076"/>
    <cellStyle name="40% - Accent3 2 2 3 2 3 4 2" xfId="17077"/>
    <cellStyle name="40% - Accent3 2 2 3 2 3 4 2 2" xfId="17078"/>
    <cellStyle name="40% - Accent3 2 2 3 2 3 4 3" xfId="17079"/>
    <cellStyle name="40% - Accent3 2 2 3 2 3 5" xfId="17080"/>
    <cellStyle name="40% - Accent3 2 2 3 2 3 5 2" xfId="17081"/>
    <cellStyle name="40% - Accent3 2 2 3 2 3 6" xfId="17082"/>
    <cellStyle name="40% - Accent3 2 2 3 2 4" xfId="17083"/>
    <cellStyle name="40% - Accent3 2 2 3 2 4 2" xfId="17084"/>
    <cellStyle name="40% - Accent3 2 2 3 2 4 2 2" xfId="17085"/>
    <cellStyle name="40% - Accent3 2 2 3 2 4 2 2 2" xfId="17086"/>
    <cellStyle name="40% - Accent3 2 2 3 2 4 2 2 2 2" xfId="17087"/>
    <cellStyle name="40% - Accent3 2 2 3 2 4 2 2 3" xfId="17088"/>
    <cellStyle name="40% - Accent3 2 2 3 2 4 2 3" xfId="17089"/>
    <cellStyle name="40% - Accent3 2 2 3 2 4 2 3 2" xfId="17090"/>
    <cellStyle name="40% - Accent3 2 2 3 2 4 2 4" xfId="17091"/>
    <cellStyle name="40% - Accent3 2 2 3 2 4 3" xfId="17092"/>
    <cellStyle name="40% - Accent3 2 2 3 2 4 3 2" xfId="17093"/>
    <cellStyle name="40% - Accent3 2 2 3 2 4 3 2 2" xfId="17094"/>
    <cellStyle name="40% - Accent3 2 2 3 2 4 3 3" xfId="17095"/>
    <cellStyle name="40% - Accent3 2 2 3 2 4 4" xfId="17096"/>
    <cellStyle name="40% - Accent3 2 2 3 2 4 4 2" xfId="17097"/>
    <cellStyle name="40% - Accent3 2 2 3 2 4 5" xfId="17098"/>
    <cellStyle name="40% - Accent3 2 2 3 2 5" xfId="17099"/>
    <cellStyle name="40% - Accent3 2 2 3 2 5 2" xfId="17100"/>
    <cellStyle name="40% - Accent3 2 2 3 2 5 2 2" xfId="17101"/>
    <cellStyle name="40% - Accent3 2 2 3 2 5 2 2 2" xfId="17102"/>
    <cellStyle name="40% - Accent3 2 2 3 2 5 2 3" xfId="17103"/>
    <cellStyle name="40% - Accent3 2 2 3 2 5 3" xfId="17104"/>
    <cellStyle name="40% - Accent3 2 2 3 2 5 3 2" xfId="17105"/>
    <cellStyle name="40% - Accent3 2 2 3 2 5 4" xfId="17106"/>
    <cellStyle name="40% - Accent3 2 2 3 2 6" xfId="17107"/>
    <cellStyle name="40% - Accent3 2 2 3 2 6 2" xfId="17108"/>
    <cellStyle name="40% - Accent3 2 2 3 2 6 2 2" xfId="17109"/>
    <cellStyle name="40% - Accent3 2 2 3 2 6 3" xfId="17110"/>
    <cellStyle name="40% - Accent3 2 2 3 2 7" xfId="17111"/>
    <cellStyle name="40% - Accent3 2 2 3 2 7 2" xfId="17112"/>
    <cellStyle name="40% - Accent3 2 2 3 2 8" xfId="17113"/>
    <cellStyle name="40% - Accent3 2 2 3 3" xfId="17114"/>
    <cellStyle name="40% - Accent3 2 2 3 3 2" xfId="17115"/>
    <cellStyle name="40% - Accent3 2 2 3 3 2 2" xfId="17116"/>
    <cellStyle name="40% - Accent3 2 2 3 3 2 2 2" xfId="17117"/>
    <cellStyle name="40% - Accent3 2 2 3 3 2 2 2 2" xfId="17118"/>
    <cellStyle name="40% - Accent3 2 2 3 3 2 2 2 2 2" xfId="17119"/>
    <cellStyle name="40% - Accent3 2 2 3 3 2 2 2 2 2 2" xfId="17120"/>
    <cellStyle name="40% - Accent3 2 2 3 3 2 2 2 2 3" xfId="17121"/>
    <cellStyle name="40% - Accent3 2 2 3 3 2 2 2 3" xfId="17122"/>
    <cellStyle name="40% - Accent3 2 2 3 3 2 2 2 3 2" xfId="17123"/>
    <cellStyle name="40% - Accent3 2 2 3 3 2 2 2 4" xfId="17124"/>
    <cellStyle name="40% - Accent3 2 2 3 3 2 2 3" xfId="17125"/>
    <cellStyle name="40% - Accent3 2 2 3 3 2 2 3 2" xfId="17126"/>
    <cellStyle name="40% - Accent3 2 2 3 3 2 2 3 2 2" xfId="17127"/>
    <cellStyle name="40% - Accent3 2 2 3 3 2 2 3 3" xfId="17128"/>
    <cellStyle name="40% - Accent3 2 2 3 3 2 2 4" xfId="17129"/>
    <cellStyle name="40% - Accent3 2 2 3 3 2 2 4 2" xfId="17130"/>
    <cellStyle name="40% - Accent3 2 2 3 3 2 2 5" xfId="17131"/>
    <cellStyle name="40% - Accent3 2 2 3 3 2 3" xfId="17132"/>
    <cellStyle name="40% - Accent3 2 2 3 3 2 3 2" xfId="17133"/>
    <cellStyle name="40% - Accent3 2 2 3 3 2 3 2 2" xfId="17134"/>
    <cellStyle name="40% - Accent3 2 2 3 3 2 3 2 2 2" xfId="17135"/>
    <cellStyle name="40% - Accent3 2 2 3 3 2 3 2 3" xfId="17136"/>
    <cellStyle name="40% - Accent3 2 2 3 3 2 3 3" xfId="17137"/>
    <cellStyle name="40% - Accent3 2 2 3 3 2 3 3 2" xfId="17138"/>
    <cellStyle name="40% - Accent3 2 2 3 3 2 3 4" xfId="17139"/>
    <cellStyle name="40% - Accent3 2 2 3 3 2 4" xfId="17140"/>
    <cellStyle name="40% - Accent3 2 2 3 3 2 4 2" xfId="17141"/>
    <cellStyle name="40% - Accent3 2 2 3 3 2 4 2 2" xfId="17142"/>
    <cellStyle name="40% - Accent3 2 2 3 3 2 4 3" xfId="17143"/>
    <cellStyle name="40% - Accent3 2 2 3 3 2 5" xfId="17144"/>
    <cellStyle name="40% - Accent3 2 2 3 3 2 5 2" xfId="17145"/>
    <cellStyle name="40% - Accent3 2 2 3 3 2 6" xfId="17146"/>
    <cellStyle name="40% - Accent3 2 2 3 3 3" xfId="17147"/>
    <cellStyle name="40% - Accent3 2 2 3 3 3 2" xfId="17148"/>
    <cellStyle name="40% - Accent3 2 2 3 3 3 2 2" xfId="17149"/>
    <cellStyle name="40% - Accent3 2 2 3 3 3 2 2 2" xfId="17150"/>
    <cellStyle name="40% - Accent3 2 2 3 3 3 2 2 2 2" xfId="17151"/>
    <cellStyle name="40% - Accent3 2 2 3 3 3 2 2 3" xfId="17152"/>
    <cellStyle name="40% - Accent3 2 2 3 3 3 2 3" xfId="17153"/>
    <cellStyle name="40% - Accent3 2 2 3 3 3 2 3 2" xfId="17154"/>
    <cellStyle name="40% - Accent3 2 2 3 3 3 2 4" xfId="17155"/>
    <cellStyle name="40% - Accent3 2 2 3 3 3 3" xfId="17156"/>
    <cellStyle name="40% - Accent3 2 2 3 3 3 3 2" xfId="17157"/>
    <cellStyle name="40% - Accent3 2 2 3 3 3 3 2 2" xfId="17158"/>
    <cellStyle name="40% - Accent3 2 2 3 3 3 3 3" xfId="17159"/>
    <cellStyle name="40% - Accent3 2 2 3 3 3 4" xfId="17160"/>
    <cellStyle name="40% - Accent3 2 2 3 3 3 4 2" xfId="17161"/>
    <cellStyle name="40% - Accent3 2 2 3 3 3 5" xfId="17162"/>
    <cellStyle name="40% - Accent3 2 2 3 3 4" xfId="17163"/>
    <cellStyle name="40% - Accent3 2 2 3 3 4 2" xfId="17164"/>
    <cellStyle name="40% - Accent3 2 2 3 3 4 2 2" xfId="17165"/>
    <cellStyle name="40% - Accent3 2 2 3 3 4 2 2 2" xfId="17166"/>
    <cellStyle name="40% - Accent3 2 2 3 3 4 2 3" xfId="17167"/>
    <cellStyle name="40% - Accent3 2 2 3 3 4 3" xfId="17168"/>
    <cellStyle name="40% - Accent3 2 2 3 3 4 3 2" xfId="17169"/>
    <cellStyle name="40% - Accent3 2 2 3 3 4 4" xfId="17170"/>
    <cellStyle name="40% - Accent3 2 2 3 3 5" xfId="17171"/>
    <cellStyle name="40% - Accent3 2 2 3 3 5 2" xfId="17172"/>
    <cellStyle name="40% - Accent3 2 2 3 3 5 2 2" xfId="17173"/>
    <cellStyle name="40% - Accent3 2 2 3 3 5 3" xfId="17174"/>
    <cellStyle name="40% - Accent3 2 2 3 3 6" xfId="17175"/>
    <cellStyle name="40% - Accent3 2 2 3 3 6 2" xfId="17176"/>
    <cellStyle name="40% - Accent3 2 2 3 3 7" xfId="17177"/>
    <cellStyle name="40% - Accent3 2 2 3 4" xfId="17178"/>
    <cellStyle name="40% - Accent3 2 2 3 4 2" xfId="17179"/>
    <cellStyle name="40% - Accent3 2 2 3 4 2 2" xfId="17180"/>
    <cellStyle name="40% - Accent3 2 2 3 4 2 2 2" xfId="17181"/>
    <cellStyle name="40% - Accent3 2 2 3 4 2 2 2 2" xfId="17182"/>
    <cellStyle name="40% - Accent3 2 2 3 4 2 2 2 2 2" xfId="17183"/>
    <cellStyle name="40% - Accent3 2 2 3 4 2 2 2 3" xfId="17184"/>
    <cellStyle name="40% - Accent3 2 2 3 4 2 2 3" xfId="17185"/>
    <cellStyle name="40% - Accent3 2 2 3 4 2 2 3 2" xfId="17186"/>
    <cellStyle name="40% - Accent3 2 2 3 4 2 2 4" xfId="17187"/>
    <cellStyle name="40% - Accent3 2 2 3 4 2 3" xfId="17188"/>
    <cellStyle name="40% - Accent3 2 2 3 4 2 3 2" xfId="17189"/>
    <cellStyle name="40% - Accent3 2 2 3 4 2 3 2 2" xfId="17190"/>
    <cellStyle name="40% - Accent3 2 2 3 4 2 3 3" xfId="17191"/>
    <cellStyle name="40% - Accent3 2 2 3 4 2 4" xfId="17192"/>
    <cellStyle name="40% - Accent3 2 2 3 4 2 4 2" xfId="17193"/>
    <cellStyle name="40% - Accent3 2 2 3 4 2 5" xfId="17194"/>
    <cellStyle name="40% - Accent3 2 2 3 4 3" xfId="17195"/>
    <cellStyle name="40% - Accent3 2 2 3 4 3 2" xfId="17196"/>
    <cellStyle name="40% - Accent3 2 2 3 4 3 2 2" xfId="17197"/>
    <cellStyle name="40% - Accent3 2 2 3 4 3 2 2 2" xfId="17198"/>
    <cellStyle name="40% - Accent3 2 2 3 4 3 2 3" xfId="17199"/>
    <cellStyle name="40% - Accent3 2 2 3 4 3 3" xfId="17200"/>
    <cellStyle name="40% - Accent3 2 2 3 4 3 3 2" xfId="17201"/>
    <cellStyle name="40% - Accent3 2 2 3 4 3 4" xfId="17202"/>
    <cellStyle name="40% - Accent3 2 2 3 4 4" xfId="17203"/>
    <cellStyle name="40% - Accent3 2 2 3 4 4 2" xfId="17204"/>
    <cellStyle name="40% - Accent3 2 2 3 4 4 2 2" xfId="17205"/>
    <cellStyle name="40% - Accent3 2 2 3 4 4 3" xfId="17206"/>
    <cellStyle name="40% - Accent3 2 2 3 4 5" xfId="17207"/>
    <cellStyle name="40% - Accent3 2 2 3 4 5 2" xfId="17208"/>
    <cellStyle name="40% - Accent3 2 2 3 4 6" xfId="17209"/>
    <cellStyle name="40% - Accent3 2 2 3 5" xfId="17210"/>
    <cellStyle name="40% - Accent3 2 2 3 5 2" xfId="17211"/>
    <cellStyle name="40% - Accent3 2 2 3 5 2 2" xfId="17212"/>
    <cellStyle name="40% - Accent3 2 2 3 5 2 2 2" xfId="17213"/>
    <cellStyle name="40% - Accent3 2 2 3 5 2 2 2 2" xfId="17214"/>
    <cellStyle name="40% - Accent3 2 2 3 5 2 2 3" xfId="17215"/>
    <cellStyle name="40% - Accent3 2 2 3 5 2 3" xfId="17216"/>
    <cellStyle name="40% - Accent3 2 2 3 5 2 3 2" xfId="17217"/>
    <cellStyle name="40% - Accent3 2 2 3 5 2 4" xfId="17218"/>
    <cellStyle name="40% - Accent3 2 2 3 5 3" xfId="17219"/>
    <cellStyle name="40% - Accent3 2 2 3 5 3 2" xfId="17220"/>
    <cellStyle name="40% - Accent3 2 2 3 5 3 2 2" xfId="17221"/>
    <cellStyle name="40% - Accent3 2 2 3 5 3 3" xfId="17222"/>
    <cellStyle name="40% - Accent3 2 2 3 5 4" xfId="17223"/>
    <cellStyle name="40% - Accent3 2 2 3 5 4 2" xfId="17224"/>
    <cellStyle name="40% - Accent3 2 2 3 5 5" xfId="17225"/>
    <cellStyle name="40% - Accent3 2 2 3 6" xfId="17226"/>
    <cellStyle name="40% - Accent3 2 2 3 6 2" xfId="17227"/>
    <cellStyle name="40% - Accent3 2 2 3 6 2 2" xfId="17228"/>
    <cellStyle name="40% - Accent3 2 2 3 6 2 2 2" xfId="17229"/>
    <cellStyle name="40% - Accent3 2 2 3 6 2 3" xfId="17230"/>
    <cellStyle name="40% - Accent3 2 2 3 6 3" xfId="17231"/>
    <cellStyle name="40% - Accent3 2 2 3 6 3 2" xfId="17232"/>
    <cellStyle name="40% - Accent3 2 2 3 6 4" xfId="17233"/>
    <cellStyle name="40% - Accent3 2 2 3 7" xfId="17234"/>
    <cellStyle name="40% - Accent3 2 2 3 7 2" xfId="17235"/>
    <cellStyle name="40% - Accent3 2 2 3 7 2 2" xfId="17236"/>
    <cellStyle name="40% - Accent3 2 2 3 7 3" xfId="17237"/>
    <cellStyle name="40% - Accent3 2 2 3 8" xfId="17238"/>
    <cellStyle name="40% - Accent3 2 2 3 8 2" xfId="17239"/>
    <cellStyle name="40% - Accent3 2 2 3 9" xfId="17240"/>
    <cellStyle name="40% - Accent3 2 2 4" xfId="17241"/>
    <cellStyle name="40% - Accent3 2 2 4 2" xfId="17242"/>
    <cellStyle name="40% - Accent3 2 2 4 2 2" xfId="17243"/>
    <cellStyle name="40% - Accent3 2 2 4 2 2 2" xfId="17244"/>
    <cellStyle name="40% - Accent3 2 2 4 2 2 2 2" xfId="17245"/>
    <cellStyle name="40% - Accent3 2 2 4 2 2 2 2 2" xfId="17246"/>
    <cellStyle name="40% - Accent3 2 2 4 2 2 2 2 2 2" xfId="17247"/>
    <cellStyle name="40% - Accent3 2 2 4 2 2 2 2 2 2 2" xfId="17248"/>
    <cellStyle name="40% - Accent3 2 2 4 2 2 2 2 2 3" xfId="17249"/>
    <cellStyle name="40% - Accent3 2 2 4 2 2 2 2 3" xfId="17250"/>
    <cellStyle name="40% - Accent3 2 2 4 2 2 2 2 3 2" xfId="17251"/>
    <cellStyle name="40% - Accent3 2 2 4 2 2 2 2 4" xfId="17252"/>
    <cellStyle name="40% - Accent3 2 2 4 2 2 2 3" xfId="17253"/>
    <cellStyle name="40% - Accent3 2 2 4 2 2 2 3 2" xfId="17254"/>
    <cellStyle name="40% - Accent3 2 2 4 2 2 2 3 2 2" xfId="17255"/>
    <cellStyle name="40% - Accent3 2 2 4 2 2 2 3 3" xfId="17256"/>
    <cellStyle name="40% - Accent3 2 2 4 2 2 2 4" xfId="17257"/>
    <cellStyle name="40% - Accent3 2 2 4 2 2 2 4 2" xfId="17258"/>
    <cellStyle name="40% - Accent3 2 2 4 2 2 2 5" xfId="17259"/>
    <cellStyle name="40% - Accent3 2 2 4 2 2 3" xfId="17260"/>
    <cellStyle name="40% - Accent3 2 2 4 2 2 3 2" xfId="17261"/>
    <cellStyle name="40% - Accent3 2 2 4 2 2 3 2 2" xfId="17262"/>
    <cellStyle name="40% - Accent3 2 2 4 2 2 3 2 2 2" xfId="17263"/>
    <cellStyle name="40% - Accent3 2 2 4 2 2 3 2 3" xfId="17264"/>
    <cellStyle name="40% - Accent3 2 2 4 2 2 3 3" xfId="17265"/>
    <cellStyle name="40% - Accent3 2 2 4 2 2 3 3 2" xfId="17266"/>
    <cellStyle name="40% - Accent3 2 2 4 2 2 3 4" xfId="17267"/>
    <cellStyle name="40% - Accent3 2 2 4 2 2 4" xfId="17268"/>
    <cellStyle name="40% - Accent3 2 2 4 2 2 4 2" xfId="17269"/>
    <cellStyle name="40% - Accent3 2 2 4 2 2 4 2 2" xfId="17270"/>
    <cellStyle name="40% - Accent3 2 2 4 2 2 4 3" xfId="17271"/>
    <cellStyle name="40% - Accent3 2 2 4 2 2 5" xfId="17272"/>
    <cellStyle name="40% - Accent3 2 2 4 2 2 5 2" xfId="17273"/>
    <cellStyle name="40% - Accent3 2 2 4 2 2 6" xfId="17274"/>
    <cellStyle name="40% - Accent3 2 2 4 2 3" xfId="17275"/>
    <cellStyle name="40% - Accent3 2 2 4 2 3 2" xfId="17276"/>
    <cellStyle name="40% - Accent3 2 2 4 2 3 2 2" xfId="17277"/>
    <cellStyle name="40% - Accent3 2 2 4 2 3 2 2 2" xfId="17278"/>
    <cellStyle name="40% - Accent3 2 2 4 2 3 2 2 2 2" xfId="17279"/>
    <cellStyle name="40% - Accent3 2 2 4 2 3 2 2 3" xfId="17280"/>
    <cellStyle name="40% - Accent3 2 2 4 2 3 2 3" xfId="17281"/>
    <cellStyle name="40% - Accent3 2 2 4 2 3 2 3 2" xfId="17282"/>
    <cellStyle name="40% - Accent3 2 2 4 2 3 2 4" xfId="17283"/>
    <cellStyle name="40% - Accent3 2 2 4 2 3 3" xfId="17284"/>
    <cellStyle name="40% - Accent3 2 2 4 2 3 3 2" xfId="17285"/>
    <cellStyle name="40% - Accent3 2 2 4 2 3 3 2 2" xfId="17286"/>
    <cellStyle name="40% - Accent3 2 2 4 2 3 3 3" xfId="17287"/>
    <cellStyle name="40% - Accent3 2 2 4 2 3 4" xfId="17288"/>
    <cellStyle name="40% - Accent3 2 2 4 2 3 4 2" xfId="17289"/>
    <cellStyle name="40% - Accent3 2 2 4 2 3 5" xfId="17290"/>
    <cellStyle name="40% - Accent3 2 2 4 2 4" xfId="17291"/>
    <cellStyle name="40% - Accent3 2 2 4 2 4 2" xfId="17292"/>
    <cellStyle name="40% - Accent3 2 2 4 2 4 2 2" xfId="17293"/>
    <cellStyle name="40% - Accent3 2 2 4 2 4 2 2 2" xfId="17294"/>
    <cellStyle name="40% - Accent3 2 2 4 2 4 2 3" xfId="17295"/>
    <cellStyle name="40% - Accent3 2 2 4 2 4 3" xfId="17296"/>
    <cellStyle name="40% - Accent3 2 2 4 2 4 3 2" xfId="17297"/>
    <cellStyle name="40% - Accent3 2 2 4 2 4 4" xfId="17298"/>
    <cellStyle name="40% - Accent3 2 2 4 2 5" xfId="17299"/>
    <cellStyle name="40% - Accent3 2 2 4 2 5 2" xfId="17300"/>
    <cellStyle name="40% - Accent3 2 2 4 2 5 2 2" xfId="17301"/>
    <cellStyle name="40% - Accent3 2 2 4 2 5 3" xfId="17302"/>
    <cellStyle name="40% - Accent3 2 2 4 2 6" xfId="17303"/>
    <cellStyle name="40% - Accent3 2 2 4 2 6 2" xfId="17304"/>
    <cellStyle name="40% - Accent3 2 2 4 2 7" xfId="17305"/>
    <cellStyle name="40% - Accent3 2 2 4 3" xfId="17306"/>
    <cellStyle name="40% - Accent3 2 2 4 3 2" xfId="17307"/>
    <cellStyle name="40% - Accent3 2 2 4 3 2 2" xfId="17308"/>
    <cellStyle name="40% - Accent3 2 2 4 3 2 2 2" xfId="17309"/>
    <cellStyle name="40% - Accent3 2 2 4 3 2 2 2 2" xfId="17310"/>
    <cellStyle name="40% - Accent3 2 2 4 3 2 2 2 2 2" xfId="17311"/>
    <cellStyle name="40% - Accent3 2 2 4 3 2 2 2 3" xfId="17312"/>
    <cellStyle name="40% - Accent3 2 2 4 3 2 2 3" xfId="17313"/>
    <cellStyle name="40% - Accent3 2 2 4 3 2 2 3 2" xfId="17314"/>
    <cellStyle name="40% - Accent3 2 2 4 3 2 2 4" xfId="17315"/>
    <cellStyle name="40% - Accent3 2 2 4 3 2 3" xfId="17316"/>
    <cellStyle name="40% - Accent3 2 2 4 3 2 3 2" xfId="17317"/>
    <cellStyle name="40% - Accent3 2 2 4 3 2 3 2 2" xfId="17318"/>
    <cellStyle name="40% - Accent3 2 2 4 3 2 3 3" xfId="17319"/>
    <cellStyle name="40% - Accent3 2 2 4 3 2 4" xfId="17320"/>
    <cellStyle name="40% - Accent3 2 2 4 3 2 4 2" xfId="17321"/>
    <cellStyle name="40% - Accent3 2 2 4 3 2 5" xfId="17322"/>
    <cellStyle name="40% - Accent3 2 2 4 3 3" xfId="17323"/>
    <cellStyle name="40% - Accent3 2 2 4 3 3 2" xfId="17324"/>
    <cellStyle name="40% - Accent3 2 2 4 3 3 2 2" xfId="17325"/>
    <cellStyle name="40% - Accent3 2 2 4 3 3 2 2 2" xfId="17326"/>
    <cellStyle name="40% - Accent3 2 2 4 3 3 2 3" xfId="17327"/>
    <cellStyle name="40% - Accent3 2 2 4 3 3 3" xfId="17328"/>
    <cellStyle name="40% - Accent3 2 2 4 3 3 3 2" xfId="17329"/>
    <cellStyle name="40% - Accent3 2 2 4 3 3 4" xfId="17330"/>
    <cellStyle name="40% - Accent3 2 2 4 3 4" xfId="17331"/>
    <cellStyle name="40% - Accent3 2 2 4 3 4 2" xfId="17332"/>
    <cellStyle name="40% - Accent3 2 2 4 3 4 2 2" xfId="17333"/>
    <cellStyle name="40% - Accent3 2 2 4 3 4 3" xfId="17334"/>
    <cellStyle name="40% - Accent3 2 2 4 3 5" xfId="17335"/>
    <cellStyle name="40% - Accent3 2 2 4 3 5 2" xfId="17336"/>
    <cellStyle name="40% - Accent3 2 2 4 3 6" xfId="17337"/>
    <cellStyle name="40% - Accent3 2 2 4 4" xfId="17338"/>
    <cellStyle name="40% - Accent3 2 2 4 4 2" xfId="17339"/>
    <cellStyle name="40% - Accent3 2 2 4 4 2 2" xfId="17340"/>
    <cellStyle name="40% - Accent3 2 2 4 4 2 2 2" xfId="17341"/>
    <cellStyle name="40% - Accent3 2 2 4 4 2 2 2 2" xfId="17342"/>
    <cellStyle name="40% - Accent3 2 2 4 4 2 2 3" xfId="17343"/>
    <cellStyle name="40% - Accent3 2 2 4 4 2 3" xfId="17344"/>
    <cellStyle name="40% - Accent3 2 2 4 4 2 3 2" xfId="17345"/>
    <cellStyle name="40% - Accent3 2 2 4 4 2 4" xfId="17346"/>
    <cellStyle name="40% - Accent3 2 2 4 4 3" xfId="17347"/>
    <cellStyle name="40% - Accent3 2 2 4 4 3 2" xfId="17348"/>
    <cellStyle name="40% - Accent3 2 2 4 4 3 2 2" xfId="17349"/>
    <cellStyle name="40% - Accent3 2 2 4 4 3 3" xfId="17350"/>
    <cellStyle name="40% - Accent3 2 2 4 4 4" xfId="17351"/>
    <cellStyle name="40% - Accent3 2 2 4 4 4 2" xfId="17352"/>
    <cellStyle name="40% - Accent3 2 2 4 4 5" xfId="17353"/>
    <cellStyle name="40% - Accent3 2 2 4 5" xfId="17354"/>
    <cellStyle name="40% - Accent3 2 2 4 5 2" xfId="17355"/>
    <cellStyle name="40% - Accent3 2 2 4 5 2 2" xfId="17356"/>
    <cellStyle name="40% - Accent3 2 2 4 5 2 2 2" xfId="17357"/>
    <cellStyle name="40% - Accent3 2 2 4 5 2 3" xfId="17358"/>
    <cellStyle name="40% - Accent3 2 2 4 5 3" xfId="17359"/>
    <cellStyle name="40% - Accent3 2 2 4 5 3 2" xfId="17360"/>
    <cellStyle name="40% - Accent3 2 2 4 5 4" xfId="17361"/>
    <cellStyle name="40% - Accent3 2 2 4 6" xfId="17362"/>
    <cellStyle name="40% - Accent3 2 2 4 6 2" xfId="17363"/>
    <cellStyle name="40% - Accent3 2 2 4 6 2 2" xfId="17364"/>
    <cellStyle name="40% - Accent3 2 2 4 6 3" xfId="17365"/>
    <cellStyle name="40% - Accent3 2 2 4 7" xfId="17366"/>
    <cellStyle name="40% - Accent3 2 2 4 7 2" xfId="17367"/>
    <cellStyle name="40% - Accent3 2 2 4 8" xfId="17368"/>
    <cellStyle name="40% - Accent3 2 2 5" xfId="17369"/>
    <cellStyle name="40% - Accent3 2 2 5 2" xfId="17370"/>
    <cellStyle name="40% - Accent3 2 2 5 2 2" xfId="17371"/>
    <cellStyle name="40% - Accent3 2 2 5 2 2 2" xfId="17372"/>
    <cellStyle name="40% - Accent3 2 2 5 2 2 2 2" xfId="17373"/>
    <cellStyle name="40% - Accent3 2 2 5 2 2 2 2 2" xfId="17374"/>
    <cellStyle name="40% - Accent3 2 2 5 2 2 2 2 2 2" xfId="17375"/>
    <cellStyle name="40% - Accent3 2 2 5 2 2 2 2 3" xfId="17376"/>
    <cellStyle name="40% - Accent3 2 2 5 2 2 2 3" xfId="17377"/>
    <cellStyle name="40% - Accent3 2 2 5 2 2 2 3 2" xfId="17378"/>
    <cellStyle name="40% - Accent3 2 2 5 2 2 2 4" xfId="17379"/>
    <cellStyle name="40% - Accent3 2 2 5 2 2 3" xfId="17380"/>
    <cellStyle name="40% - Accent3 2 2 5 2 2 3 2" xfId="17381"/>
    <cellStyle name="40% - Accent3 2 2 5 2 2 3 2 2" xfId="17382"/>
    <cellStyle name="40% - Accent3 2 2 5 2 2 3 3" xfId="17383"/>
    <cellStyle name="40% - Accent3 2 2 5 2 2 4" xfId="17384"/>
    <cellStyle name="40% - Accent3 2 2 5 2 2 4 2" xfId="17385"/>
    <cellStyle name="40% - Accent3 2 2 5 2 2 5" xfId="17386"/>
    <cellStyle name="40% - Accent3 2 2 5 2 3" xfId="17387"/>
    <cellStyle name="40% - Accent3 2 2 5 2 3 2" xfId="17388"/>
    <cellStyle name="40% - Accent3 2 2 5 2 3 2 2" xfId="17389"/>
    <cellStyle name="40% - Accent3 2 2 5 2 3 2 2 2" xfId="17390"/>
    <cellStyle name="40% - Accent3 2 2 5 2 3 2 3" xfId="17391"/>
    <cellStyle name="40% - Accent3 2 2 5 2 3 3" xfId="17392"/>
    <cellStyle name="40% - Accent3 2 2 5 2 3 3 2" xfId="17393"/>
    <cellStyle name="40% - Accent3 2 2 5 2 3 4" xfId="17394"/>
    <cellStyle name="40% - Accent3 2 2 5 2 4" xfId="17395"/>
    <cellStyle name="40% - Accent3 2 2 5 2 4 2" xfId="17396"/>
    <cellStyle name="40% - Accent3 2 2 5 2 4 2 2" xfId="17397"/>
    <cellStyle name="40% - Accent3 2 2 5 2 4 3" xfId="17398"/>
    <cellStyle name="40% - Accent3 2 2 5 2 5" xfId="17399"/>
    <cellStyle name="40% - Accent3 2 2 5 2 5 2" xfId="17400"/>
    <cellStyle name="40% - Accent3 2 2 5 2 6" xfId="17401"/>
    <cellStyle name="40% - Accent3 2 2 5 3" xfId="17402"/>
    <cellStyle name="40% - Accent3 2 2 5 3 2" xfId="17403"/>
    <cellStyle name="40% - Accent3 2 2 5 3 2 2" xfId="17404"/>
    <cellStyle name="40% - Accent3 2 2 5 3 2 2 2" xfId="17405"/>
    <cellStyle name="40% - Accent3 2 2 5 3 2 2 2 2" xfId="17406"/>
    <cellStyle name="40% - Accent3 2 2 5 3 2 2 3" xfId="17407"/>
    <cellStyle name="40% - Accent3 2 2 5 3 2 3" xfId="17408"/>
    <cellStyle name="40% - Accent3 2 2 5 3 2 3 2" xfId="17409"/>
    <cellStyle name="40% - Accent3 2 2 5 3 2 4" xfId="17410"/>
    <cellStyle name="40% - Accent3 2 2 5 3 3" xfId="17411"/>
    <cellStyle name="40% - Accent3 2 2 5 3 3 2" xfId="17412"/>
    <cellStyle name="40% - Accent3 2 2 5 3 3 2 2" xfId="17413"/>
    <cellStyle name="40% - Accent3 2 2 5 3 3 3" xfId="17414"/>
    <cellStyle name="40% - Accent3 2 2 5 3 4" xfId="17415"/>
    <cellStyle name="40% - Accent3 2 2 5 3 4 2" xfId="17416"/>
    <cellStyle name="40% - Accent3 2 2 5 3 5" xfId="17417"/>
    <cellStyle name="40% - Accent3 2 2 5 4" xfId="17418"/>
    <cellStyle name="40% - Accent3 2 2 5 4 2" xfId="17419"/>
    <cellStyle name="40% - Accent3 2 2 5 4 2 2" xfId="17420"/>
    <cellStyle name="40% - Accent3 2 2 5 4 2 2 2" xfId="17421"/>
    <cellStyle name="40% - Accent3 2 2 5 4 2 3" xfId="17422"/>
    <cellStyle name="40% - Accent3 2 2 5 4 3" xfId="17423"/>
    <cellStyle name="40% - Accent3 2 2 5 4 3 2" xfId="17424"/>
    <cellStyle name="40% - Accent3 2 2 5 4 4" xfId="17425"/>
    <cellStyle name="40% - Accent3 2 2 5 5" xfId="17426"/>
    <cellStyle name="40% - Accent3 2 2 5 5 2" xfId="17427"/>
    <cellStyle name="40% - Accent3 2 2 5 5 2 2" xfId="17428"/>
    <cellStyle name="40% - Accent3 2 2 5 5 3" xfId="17429"/>
    <cellStyle name="40% - Accent3 2 2 5 6" xfId="17430"/>
    <cellStyle name="40% - Accent3 2 2 5 6 2" xfId="17431"/>
    <cellStyle name="40% - Accent3 2 2 5 7" xfId="17432"/>
    <cellStyle name="40% - Accent3 2 2 6" xfId="17433"/>
    <cellStyle name="40% - Accent3 2 2 6 2" xfId="17434"/>
    <cellStyle name="40% - Accent3 2 2 6 2 2" xfId="17435"/>
    <cellStyle name="40% - Accent3 2 2 6 2 2 2" xfId="17436"/>
    <cellStyle name="40% - Accent3 2 2 6 2 2 2 2" xfId="17437"/>
    <cellStyle name="40% - Accent3 2 2 6 2 2 2 2 2" xfId="17438"/>
    <cellStyle name="40% - Accent3 2 2 6 2 2 2 3" xfId="17439"/>
    <cellStyle name="40% - Accent3 2 2 6 2 2 3" xfId="17440"/>
    <cellStyle name="40% - Accent3 2 2 6 2 2 3 2" xfId="17441"/>
    <cellStyle name="40% - Accent3 2 2 6 2 2 4" xfId="17442"/>
    <cellStyle name="40% - Accent3 2 2 6 2 3" xfId="17443"/>
    <cellStyle name="40% - Accent3 2 2 6 2 3 2" xfId="17444"/>
    <cellStyle name="40% - Accent3 2 2 6 2 3 2 2" xfId="17445"/>
    <cellStyle name="40% - Accent3 2 2 6 2 3 3" xfId="17446"/>
    <cellStyle name="40% - Accent3 2 2 6 2 4" xfId="17447"/>
    <cellStyle name="40% - Accent3 2 2 6 2 4 2" xfId="17448"/>
    <cellStyle name="40% - Accent3 2 2 6 2 5" xfId="17449"/>
    <cellStyle name="40% - Accent3 2 2 6 3" xfId="17450"/>
    <cellStyle name="40% - Accent3 2 2 6 3 2" xfId="17451"/>
    <cellStyle name="40% - Accent3 2 2 6 3 2 2" xfId="17452"/>
    <cellStyle name="40% - Accent3 2 2 6 3 2 2 2" xfId="17453"/>
    <cellStyle name="40% - Accent3 2 2 6 3 2 3" xfId="17454"/>
    <cellStyle name="40% - Accent3 2 2 6 3 3" xfId="17455"/>
    <cellStyle name="40% - Accent3 2 2 6 3 3 2" xfId="17456"/>
    <cellStyle name="40% - Accent3 2 2 6 3 4" xfId="17457"/>
    <cellStyle name="40% - Accent3 2 2 6 4" xfId="17458"/>
    <cellStyle name="40% - Accent3 2 2 6 4 2" xfId="17459"/>
    <cellStyle name="40% - Accent3 2 2 6 4 2 2" xfId="17460"/>
    <cellStyle name="40% - Accent3 2 2 6 4 3" xfId="17461"/>
    <cellStyle name="40% - Accent3 2 2 6 5" xfId="17462"/>
    <cellStyle name="40% - Accent3 2 2 6 5 2" xfId="17463"/>
    <cellStyle name="40% - Accent3 2 2 6 6" xfId="17464"/>
    <cellStyle name="40% - Accent3 2 2 7" xfId="17465"/>
    <cellStyle name="40% - Accent3 2 2 7 2" xfId="17466"/>
    <cellStyle name="40% - Accent3 2 2 7 2 2" xfId="17467"/>
    <cellStyle name="40% - Accent3 2 2 7 2 2 2" xfId="17468"/>
    <cellStyle name="40% - Accent3 2 2 7 2 2 2 2" xfId="17469"/>
    <cellStyle name="40% - Accent3 2 2 7 2 2 3" xfId="17470"/>
    <cellStyle name="40% - Accent3 2 2 7 2 3" xfId="17471"/>
    <cellStyle name="40% - Accent3 2 2 7 2 3 2" xfId="17472"/>
    <cellStyle name="40% - Accent3 2 2 7 2 4" xfId="17473"/>
    <cellStyle name="40% - Accent3 2 2 7 3" xfId="17474"/>
    <cellStyle name="40% - Accent3 2 2 7 3 2" xfId="17475"/>
    <cellStyle name="40% - Accent3 2 2 7 3 2 2" xfId="17476"/>
    <cellStyle name="40% - Accent3 2 2 7 3 3" xfId="17477"/>
    <cellStyle name="40% - Accent3 2 2 7 4" xfId="17478"/>
    <cellStyle name="40% - Accent3 2 2 7 4 2" xfId="17479"/>
    <cellStyle name="40% - Accent3 2 2 7 5" xfId="17480"/>
    <cellStyle name="40% - Accent3 2 2 8" xfId="17481"/>
    <cellStyle name="40% - Accent3 2 2 8 2" xfId="17482"/>
    <cellStyle name="40% - Accent3 2 2 8 2 2" xfId="17483"/>
    <cellStyle name="40% - Accent3 2 2 8 2 2 2" xfId="17484"/>
    <cellStyle name="40% - Accent3 2 2 8 2 3" xfId="17485"/>
    <cellStyle name="40% - Accent3 2 2 8 3" xfId="17486"/>
    <cellStyle name="40% - Accent3 2 2 8 3 2" xfId="17487"/>
    <cellStyle name="40% - Accent3 2 2 8 4" xfId="17488"/>
    <cellStyle name="40% - Accent3 2 2 9" xfId="17489"/>
    <cellStyle name="40% - Accent3 2 2 9 2" xfId="17490"/>
    <cellStyle name="40% - Accent3 2 2 9 2 2" xfId="17491"/>
    <cellStyle name="40% - Accent3 2 2 9 3" xfId="17492"/>
    <cellStyle name="40% - Accent3 2 3" xfId="17493"/>
    <cellStyle name="40% - Accent3 2 3 10" xfId="17494"/>
    <cellStyle name="40% - Accent3 2 3 2" xfId="17495"/>
    <cellStyle name="40% - Accent3 2 3 2 2" xfId="17496"/>
    <cellStyle name="40% - Accent3 2 3 2 2 2" xfId="17497"/>
    <cellStyle name="40% - Accent3 2 3 2 2 2 2" xfId="17498"/>
    <cellStyle name="40% - Accent3 2 3 2 2 2 2 2" xfId="17499"/>
    <cellStyle name="40% - Accent3 2 3 2 2 2 2 2 2" xfId="17500"/>
    <cellStyle name="40% - Accent3 2 3 2 2 2 2 2 2 2" xfId="17501"/>
    <cellStyle name="40% - Accent3 2 3 2 2 2 2 2 2 2 2" xfId="17502"/>
    <cellStyle name="40% - Accent3 2 3 2 2 2 2 2 2 2 2 2" xfId="17503"/>
    <cellStyle name="40% - Accent3 2 3 2 2 2 2 2 2 2 3" xfId="17504"/>
    <cellStyle name="40% - Accent3 2 3 2 2 2 2 2 2 3" xfId="17505"/>
    <cellStyle name="40% - Accent3 2 3 2 2 2 2 2 2 3 2" xfId="17506"/>
    <cellStyle name="40% - Accent3 2 3 2 2 2 2 2 2 4" xfId="17507"/>
    <cellStyle name="40% - Accent3 2 3 2 2 2 2 2 3" xfId="17508"/>
    <cellStyle name="40% - Accent3 2 3 2 2 2 2 2 3 2" xfId="17509"/>
    <cellStyle name="40% - Accent3 2 3 2 2 2 2 2 3 2 2" xfId="17510"/>
    <cellStyle name="40% - Accent3 2 3 2 2 2 2 2 3 3" xfId="17511"/>
    <cellStyle name="40% - Accent3 2 3 2 2 2 2 2 4" xfId="17512"/>
    <cellStyle name="40% - Accent3 2 3 2 2 2 2 2 4 2" xfId="17513"/>
    <cellStyle name="40% - Accent3 2 3 2 2 2 2 2 5" xfId="17514"/>
    <cellStyle name="40% - Accent3 2 3 2 2 2 2 3" xfId="17515"/>
    <cellStyle name="40% - Accent3 2 3 2 2 2 2 3 2" xfId="17516"/>
    <cellStyle name="40% - Accent3 2 3 2 2 2 2 3 2 2" xfId="17517"/>
    <cellStyle name="40% - Accent3 2 3 2 2 2 2 3 2 2 2" xfId="17518"/>
    <cellStyle name="40% - Accent3 2 3 2 2 2 2 3 2 3" xfId="17519"/>
    <cellStyle name="40% - Accent3 2 3 2 2 2 2 3 3" xfId="17520"/>
    <cellStyle name="40% - Accent3 2 3 2 2 2 2 3 3 2" xfId="17521"/>
    <cellStyle name="40% - Accent3 2 3 2 2 2 2 3 4" xfId="17522"/>
    <cellStyle name="40% - Accent3 2 3 2 2 2 2 4" xfId="17523"/>
    <cellStyle name="40% - Accent3 2 3 2 2 2 2 4 2" xfId="17524"/>
    <cellStyle name="40% - Accent3 2 3 2 2 2 2 4 2 2" xfId="17525"/>
    <cellStyle name="40% - Accent3 2 3 2 2 2 2 4 3" xfId="17526"/>
    <cellStyle name="40% - Accent3 2 3 2 2 2 2 5" xfId="17527"/>
    <cellStyle name="40% - Accent3 2 3 2 2 2 2 5 2" xfId="17528"/>
    <cellStyle name="40% - Accent3 2 3 2 2 2 2 6" xfId="17529"/>
    <cellStyle name="40% - Accent3 2 3 2 2 2 3" xfId="17530"/>
    <cellStyle name="40% - Accent3 2 3 2 2 2 3 2" xfId="17531"/>
    <cellStyle name="40% - Accent3 2 3 2 2 2 3 2 2" xfId="17532"/>
    <cellStyle name="40% - Accent3 2 3 2 2 2 3 2 2 2" xfId="17533"/>
    <cellStyle name="40% - Accent3 2 3 2 2 2 3 2 2 2 2" xfId="17534"/>
    <cellStyle name="40% - Accent3 2 3 2 2 2 3 2 2 3" xfId="17535"/>
    <cellStyle name="40% - Accent3 2 3 2 2 2 3 2 3" xfId="17536"/>
    <cellStyle name="40% - Accent3 2 3 2 2 2 3 2 3 2" xfId="17537"/>
    <cellStyle name="40% - Accent3 2 3 2 2 2 3 2 4" xfId="17538"/>
    <cellStyle name="40% - Accent3 2 3 2 2 2 3 3" xfId="17539"/>
    <cellStyle name="40% - Accent3 2 3 2 2 2 3 3 2" xfId="17540"/>
    <cellStyle name="40% - Accent3 2 3 2 2 2 3 3 2 2" xfId="17541"/>
    <cellStyle name="40% - Accent3 2 3 2 2 2 3 3 3" xfId="17542"/>
    <cellStyle name="40% - Accent3 2 3 2 2 2 3 4" xfId="17543"/>
    <cellStyle name="40% - Accent3 2 3 2 2 2 3 4 2" xfId="17544"/>
    <cellStyle name="40% - Accent3 2 3 2 2 2 3 5" xfId="17545"/>
    <cellStyle name="40% - Accent3 2 3 2 2 2 4" xfId="17546"/>
    <cellStyle name="40% - Accent3 2 3 2 2 2 4 2" xfId="17547"/>
    <cellStyle name="40% - Accent3 2 3 2 2 2 4 2 2" xfId="17548"/>
    <cellStyle name="40% - Accent3 2 3 2 2 2 4 2 2 2" xfId="17549"/>
    <cellStyle name="40% - Accent3 2 3 2 2 2 4 2 3" xfId="17550"/>
    <cellStyle name="40% - Accent3 2 3 2 2 2 4 3" xfId="17551"/>
    <cellStyle name="40% - Accent3 2 3 2 2 2 4 3 2" xfId="17552"/>
    <cellStyle name="40% - Accent3 2 3 2 2 2 4 4" xfId="17553"/>
    <cellStyle name="40% - Accent3 2 3 2 2 2 5" xfId="17554"/>
    <cellStyle name="40% - Accent3 2 3 2 2 2 5 2" xfId="17555"/>
    <cellStyle name="40% - Accent3 2 3 2 2 2 5 2 2" xfId="17556"/>
    <cellStyle name="40% - Accent3 2 3 2 2 2 5 3" xfId="17557"/>
    <cellStyle name="40% - Accent3 2 3 2 2 2 6" xfId="17558"/>
    <cellStyle name="40% - Accent3 2 3 2 2 2 6 2" xfId="17559"/>
    <cellStyle name="40% - Accent3 2 3 2 2 2 7" xfId="17560"/>
    <cellStyle name="40% - Accent3 2 3 2 2 3" xfId="17561"/>
    <cellStyle name="40% - Accent3 2 3 2 2 3 2" xfId="17562"/>
    <cellStyle name="40% - Accent3 2 3 2 2 3 2 2" xfId="17563"/>
    <cellStyle name="40% - Accent3 2 3 2 2 3 2 2 2" xfId="17564"/>
    <cellStyle name="40% - Accent3 2 3 2 2 3 2 2 2 2" xfId="17565"/>
    <cellStyle name="40% - Accent3 2 3 2 2 3 2 2 2 2 2" xfId="17566"/>
    <cellStyle name="40% - Accent3 2 3 2 2 3 2 2 2 3" xfId="17567"/>
    <cellStyle name="40% - Accent3 2 3 2 2 3 2 2 3" xfId="17568"/>
    <cellStyle name="40% - Accent3 2 3 2 2 3 2 2 3 2" xfId="17569"/>
    <cellStyle name="40% - Accent3 2 3 2 2 3 2 2 4" xfId="17570"/>
    <cellStyle name="40% - Accent3 2 3 2 2 3 2 3" xfId="17571"/>
    <cellStyle name="40% - Accent3 2 3 2 2 3 2 3 2" xfId="17572"/>
    <cellStyle name="40% - Accent3 2 3 2 2 3 2 3 2 2" xfId="17573"/>
    <cellStyle name="40% - Accent3 2 3 2 2 3 2 3 3" xfId="17574"/>
    <cellStyle name="40% - Accent3 2 3 2 2 3 2 4" xfId="17575"/>
    <cellStyle name="40% - Accent3 2 3 2 2 3 2 4 2" xfId="17576"/>
    <cellStyle name="40% - Accent3 2 3 2 2 3 2 5" xfId="17577"/>
    <cellStyle name="40% - Accent3 2 3 2 2 3 3" xfId="17578"/>
    <cellStyle name="40% - Accent3 2 3 2 2 3 3 2" xfId="17579"/>
    <cellStyle name="40% - Accent3 2 3 2 2 3 3 2 2" xfId="17580"/>
    <cellStyle name="40% - Accent3 2 3 2 2 3 3 2 2 2" xfId="17581"/>
    <cellStyle name="40% - Accent3 2 3 2 2 3 3 2 3" xfId="17582"/>
    <cellStyle name="40% - Accent3 2 3 2 2 3 3 3" xfId="17583"/>
    <cellStyle name="40% - Accent3 2 3 2 2 3 3 3 2" xfId="17584"/>
    <cellStyle name="40% - Accent3 2 3 2 2 3 3 4" xfId="17585"/>
    <cellStyle name="40% - Accent3 2 3 2 2 3 4" xfId="17586"/>
    <cellStyle name="40% - Accent3 2 3 2 2 3 4 2" xfId="17587"/>
    <cellStyle name="40% - Accent3 2 3 2 2 3 4 2 2" xfId="17588"/>
    <cellStyle name="40% - Accent3 2 3 2 2 3 4 3" xfId="17589"/>
    <cellStyle name="40% - Accent3 2 3 2 2 3 5" xfId="17590"/>
    <cellStyle name="40% - Accent3 2 3 2 2 3 5 2" xfId="17591"/>
    <cellStyle name="40% - Accent3 2 3 2 2 3 6" xfId="17592"/>
    <cellStyle name="40% - Accent3 2 3 2 2 4" xfId="17593"/>
    <cellStyle name="40% - Accent3 2 3 2 2 4 2" xfId="17594"/>
    <cellStyle name="40% - Accent3 2 3 2 2 4 2 2" xfId="17595"/>
    <cellStyle name="40% - Accent3 2 3 2 2 4 2 2 2" xfId="17596"/>
    <cellStyle name="40% - Accent3 2 3 2 2 4 2 2 2 2" xfId="17597"/>
    <cellStyle name="40% - Accent3 2 3 2 2 4 2 2 3" xfId="17598"/>
    <cellStyle name="40% - Accent3 2 3 2 2 4 2 3" xfId="17599"/>
    <cellStyle name="40% - Accent3 2 3 2 2 4 2 3 2" xfId="17600"/>
    <cellStyle name="40% - Accent3 2 3 2 2 4 2 4" xfId="17601"/>
    <cellStyle name="40% - Accent3 2 3 2 2 4 3" xfId="17602"/>
    <cellStyle name="40% - Accent3 2 3 2 2 4 3 2" xfId="17603"/>
    <cellStyle name="40% - Accent3 2 3 2 2 4 3 2 2" xfId="17604"/>
    <cellStyle name="40% - Accent3 2 3 2 2 4 3 3" xfId="17605"/>
    <cellStyle name="40% - Accent3 2 3 2 2 4 4" xfId="17606"/>
    <cellStyle name="40% - Accent3 2 3 2 2 4 4 2" xfId="17607"/>
    <cellStyle name="40% - Accent3 2 3 2 2 4 5" xfId="17608"/>
    <cellStyle name="40% - Accent3 2 3 2 2 5" xfId="17609"/>
    <cellStyle name="40% - Accent3 2 3 2 2 5 2" xfId="17610"/>
    <cellStyle name="40% - Accent3 2 3 2 2 5 2 2" xfId="17611"/>
    <cellStyle name="40% - Accent3 2 3 2 2 5 2 2 2" xfId="17612"/>
    <cellStyle name="40% - Accent3 2 3 2 2 5 2 3" xfId="17613"/>
    <cellStyle name="40% - Accent3 2 3 2 2 5 3" xfId="17614"/>
    <cellStyle name="40% - Accent3 2 3 2 2 5 3 2" xfId="17615"/>
    <cellStyle name="40% - Accent3 2 3 2 2 5 4" xfId="17616"/>
    <cellStyle name="40% - Accent3 2 3 2 2 6" xfId="17617"/>
    <cellStyle name="40% - Accent3 2 3 2 2 6 2" xfId="17618"/>
    <cellStyle name="40% - Accent3 2 3 2 2 6 2 2" xfId="17619"/>
    <cellStyle name="40% - Accent3 2 3 2 2 6 3" xfId="17620"/>
    <cellStyle name="40% - Accent3 2 3 2 2 7" xfId="17621"/>
    <cellStyle name="40% - Accent3 2 3 2 2 7 2" xfId="17622"/>
    <cellStyle name="40% - Accent3 2 3 2 2 8" xfId="17623"/>
    <cellStyle name="40% - Accent3 2 3 2 3" xfId="17624"/>
    <cellStyle name="40% - Accent3 2 3 2 3 2" xfId="17625"/>
    <cellStyle name="40% - Accent3 2 3 2 3 2 2" xfId="17626"/>
    <cellStyle name="40% - Accent3 2 3 2 3 2 2 2" xfId="17627"/>
    <cellStyle name="40% - Accent3 2 3 2 3 2 2 2 2" xfId="17628"/>
    <cellStyle name="40% - Accent3 2 3 2 3 2 2 2 2 2" xfId="17629"/>
    <cellStyle name="40% - Accent3 2 3 2 3 2 2 2 2 2 2" xfId="17630"/>
    <cellStyle name="40% - Accent3 2 3 2 3 2 2 2 2 3" xfId="17631"/>
    <cellStyle name="40% - Accent3 2 3 2 3 2 2 2 3" xfId="17632"/>
    <cellStyle name="40% - Accent3 2 3 2 3 2 2 2 3 2" xfId="17633"/>
    <cellStyle name="40% - Accent3 2 3 2 3 2 2 2 4" xfId="17634"/>
    <cellStyle name="40% - Accent3 2 3 2 3 2 2 3" xfId="17635"/>
    <cellStyle name="40% - Accent3 2 3 2 3 2 2 3 2" xfId="17636"/>
    <cellStyle name="40% - Accent3 2 3 2 3 2 2 3 2 2" xfId="17637"/>
    <cellStyle name="40% - Accent3 2 3 2 3 2 2 3 3" xfId="17638"/>
    <cellStyle name="40% - Accent3 2 3 2 3 2 2 4" xfId="17639"/>
    <cellStyle name="40% - Accent3 2 3 2 3 2 2 4 2" xfId="17640"/>
    <cellStyle name="40% - Accent3 2 3 2 3 2 2 5" xfId="17641"/>
    <cellStyle name="40% - Accent3 2 3 2 3 2 3" xfId="17642"/>
    <cellStyle name="40% - Accent3 2 3 2 3 2 3 2" xfId="17643"/>
    <cellStyle name="40% - Accent3 2 3 2 3 2 3 2 2" xfId="17644"/>
    <cellStyle name="40% - Accent3 2 3 2 3 2 3 2 2 2" xfId="17645"/>
    <cellStyle name="40% - Accent3 2 3 2 3 2 3 2 3" xfId="17646"/>
    <cellStyle name="40% - Accent3 2 3 2 3 2 3 3" xfId="17647"/>
    <cellStyle name="40% - Accent3 2 3 2 3 2 3 3 2" xfId="17648"/>
    <cellStyle name="40% - Accent3 2 3 2 3 2 3 4" xfId="17649"/>
    <cellStyle name="40% - Accent3 2 3 2 3 2 4" xfId="17650"/>
    <cellStyle name="40% - Accent3 2 3 2 3 2 4 2" xfId="17651"/>
    <cellStyle name="40% - Accent3 2 3 2 3 2 4 2 2" xfId="17652"/>
    <cellStyle name="40% - Accent3 2 3 2 3 2 4 3" xfId="17653"/>
    <cellStyle name="40% - Accent3 2 3 2 3 2 5" xfId="17654"/>
    <cellStyle name="40% - Accent3 2 3 2 3 2 5 2" xfId="17655"/>
    <cellStyle name="40% - Accent3 2 3 2 3 2 6" xfId="17656"/>
    <cellStyle name="40% - Accent3 2 3 2 3 3" xfId="17657"/>
    <cellStyle name="40% - Accent3 2 3 2 3 3 2" xfId="17658"/>
    <cellStyle name="40% - Accent3 2 3 2 3 3 2 2" xfId="17659"/>
    <cellStyle name="40% - Accent3 2 3 2 3 3 2 2 2" xfId="17660"/>
    <cellStyle name="40% - Accent3 2 3 2 3 3 2 2 2 2" xfId="17661"/>
    <cellStyle name="40% - Accent3 2 3 2 3 3 2 2 3" xfId="17662"/>
    <cellStyle name="40% - Accent3 2 3 2 3 3 2 3" xfId="17663"/>
    <cellStyle name="40% - Accent3 2 3 2 3 3 2 3 2" xfId="17664"/>
    <cellStyle name="40% - Accent3 2 3 2 3 3 2 4" xfId="17665"/>
    <cellStyle name="40% - Accent3 2 3 2 3 3 3" xfId="17666"/>
    <cellStyle name="40% - Accent3 2 3 2 3 3 3 2" xfId="17667"/>
    <cellStyle name="40% - Accent3 2 3 2 3 3 3 2 2" xfId="17668"/>
    <cellStyle name="40% - Accent3 2 3 2 3 3 3 3" xfId="17669"/>
    <cellStyle name="40% - Accent3 2 3 2 3 3 4" xfId="17670"/>
    <cellStyle name="40% - Accent3 2 3 2 3 3 4 2" xfId="17671"/>
    <cellStyle name="40% - Accent3 2 3 2 3 3 5" xfId="17672"/>
    <cellStyle name="40% - Accent3 2 3 2 3 4" xfId="17673"/>
    <cellStyle name="40% - Accent3 2 3 2 3 4 2" xfId="17674"/>
    <cellStyle name="40% - Accent3 2 3 2 3 4 2 2" xfId="17675"/>
    <cellStyle name="40% - Accent3 2 3 2 3 4 2 2 2" xfId="17676"/>
    <cellStyle name="40% - Accent3 2 3 2 3 4 2 3" xfId="17677"/>
    <cellStyle name="40% - Accent3 2 3 2 3 4 3" xfId="17678"/>
    <cellStyle name="40% - Accent3 2 3 2 3 4 3 2" xfId="17679"/>
    <cellStyle name="40% - Accent3 2 3 2 3 4 4" xfId="17680"/>
    <cellStyle name="40% - Accent3 2 3 2 3 5" xfId="17681"/>
    <cellStyle name="40% - Accent3 2 3 2 3 5 2" xfId="17682"/>
    <cellStyle name="40% - Accent3 2 3 2 3 5 2 2" xfId="17683"/>
    <cellStyle name="40% - Accent3 2 3 2 3 5 3" xfId="17684"/>
    <cellStyle name="40% - Accent3 2 3 2 3 6" xfId="17685"/>
    <cellStyle name="40% - Accent3 2 3 2 3 6 2" xfId="17686"/>
    <cellStyle name="40% - Accent3 2 3 2 3 7" xfId="17687"/>
    <cellStyle name="40% - Accent3 2 3 2 4" xfId="17688"/>
    <cellStyle name="40% - Accent3 2 3 2 4 2" xfId="17689"/>
    <cellStyle name="40% - Accent3 2 3 2 4 2 2" xfId="17690"/>
    <cellStyle name="40% - Accent3 2 3 2 4 2 2 2" xfId="17691"/>
    <cellStyle name="40% - Accent3 2 3 2 4 2 2 2 2" xfId="17692"/>
    <cellStyle name="40% - Accent3 2 3 2 4 2 2 2 2 2" xfId="17693"/>
    <cellStyle name="40% - Accent3 2 3 2 4 2 2 2 3" xfId="17694"/>
    <cellStyle name="40% - Accent3 2 3 2 4 2 2 3" xfId="17695"/>
    <cellStyle name="40% - Accent3 2 3 2 4 2 2 3 2" xfId="17696"/>
    <cellStyle name="40% - Accent3 2 3 2 4 2 2 4" xfId="17697"/>
    <cellStyle name="40% - Accent3 2 3 2 4 2 3" xfId="17698"/>
    <cellStyle name="40% - Accent3 2 3 2 4 2 3 2" xfId="17699"/>
    <cellStyle name="40% - Accent3 2 3 2 4 2 3 2 2" xfId="17700"/>
    <cellStyle name="40% - Accent3 2 3 2 4 2 3 3" xfId="17701"/>
    <cellStyle name="40% - Accent3 2 3 2 4 2 4" xfId="17702"/>
    <cellStyle name="40% - Accent3 2 3 2 4 2 4 2" xfId="17703"/>
    <cellStyle name="40% - Accent3 2 3 2 4 2 5" xfId="17704"/>
    <cellStyle name="40% - Accent3 2 3 2 4 3" xfId="17705"/>
    <cellStyle name="40% - Accent3 2 3 2 4 3 2" xfId="17706"/>
    <cellStyle name="40% - Accent3 2 3 2 4 3 2 2" xfId="17707"/>
    <cellStyle name="40% - Accent3 2 3 2 4 3 2 2 2" xfId="17708"/>
    <cellStyle name="40% - Accent3 2 3 2 4 3 2 3" xfId="17709"/>
    <cellStyle name="40% - Accent3 2 3 2 4 3 3" xfId="17710"/>
    <cellStyle name="40% - Accent3 2 3 2 4 3 3 2" xfId="17711"/>
    <cellStyle name="40% - Accent3 2 3 2 4 3 4" xfId="17712"/>
    <cellStyle name="40% - Accent3 2 3 2 4 4" xfId="17713"/>
    <cellStyle name="40% - Accent3 2 3 2 4 4 2" xfId="17714"/>
    <cellStyle name="40% - Accent3 2 3 2 4 4 2 2" xfId="17715"/>
    <cellStyle name="40% - Accent3 2 3 2 4 4 3" xfId="17716"/>
    <cellStyle name="40% - Accent3 2 3 2 4 5" xfId="17717"/>
    <cellStyle name="40% - Accent3 2 3 2 4 5 2" xfId="17718"/>
    <cellStyle name="40% - Accent3 2 3 2 4 6" xfId="17719"/>
    <cellStyle name="40% - Accent3 2 3 2 5" xfId="17720"/>
    <cellStyle name="40% - Accent3 2 3 2 5 2" xfId="17721"/>
    <cellStyle name="40% - Accent3 2 3 2 5 2 2" xfId="17722"/>
    <cellStyle name="40% - Accent3 2 3 2 5 2 2 2" xfId="17723"/>
    <cellStyle name="40% - Accent3 2 3 2 5 2 2 2 2" xfId="17724"/>
    <cellStyle name="40% - Accent3 2 3 2 5 2 2 3" xfId="17725"/>
    <cellStyle name="40% - Accent3 2 3 2 5 2 3" xfId="17726"/>
    <cellStyle name="40% - Accent3 2 3 2 5 2 3 2" xfId="17727"/>
    <cellStyle name="40% - Accent3 2 3 2 5 2 4" xfId="17728"/>
    <cellStyle name="40% - Accent3 2 3 2 5 3" xfId="17729"/>
    <cellStyle name="40% - Accent3 2 3 2 5 3 2" xfId="17730"/>
    <cellStyle name="40% - Accent3 2 3 2 5 3 2 2" xfId="17731"/>
    <cellStyle name="40% - Accent3 2 3 2 5 3 3" xfId="17732"/>
    <cellStyle name="40% - Accent3 2 3 2 5 4" xfId="17733"/>
    <cellStyle name="40% - Accent3 2 3 2 5 4 2" xfId="17734"/>
    <cellStyle name="40% - Accent3 2 3 2 5 5" xfId="17735"/>
    <cellStyle name="40% - Accent3 2 3 2 6" xfId="17736"/>
    <cellStyle name="40% - Accent3 2 3 2 6 2" xfId="17737"/>
    <cellStyle name="40% - Accent3 2 3 2 6 2 2" xfId="17738"/>
    <cellStyle name="40% - Accent3 2 3 2 6 2 2 2" xfId="17739"/>
    <cellStyle name="40% - Accent3 2 3 2 6 2 3" xfId="17740"/>
    <cellStyle name="40% - Accent3 2 3 2 6 3" xfId="17741"/>
    <cellStyle name="40% - Accent3 2 3 2 6 3 2" xfId="17742"/>
    <cellStyle name="40% - Accent3 2 3 2 6 4" xfId="17743"/>
    <cellStyle name="40% - Accent3 2 3 2 7" xfId="17744"/>
    <cellStyle name="40% - Accent3 2 3 2 7 2" xfId="17745"/>
    <cellStyle name="40% - Accent3 2 3 2 7 2 2" xfId="17746"/>
    <cellStyle name="40% - Accent3 2 3 2 7 3" xfId="17747"/>
    <cellStyle name="40% - Accent3 2 3 2 8" xfId="17748"/>
    <cellStyle name="40% - Accent3 2 3 2 8 2" xfId="17749"/>
    <cellStyle name="40% - Accent3 2 3 2 9" xfId="17750"/>
    <cellStyle name="40% - Accent3 2 3 3" xfId="17751"/>
    <cellStyle name="40% - Accent3 2 3 3 2" xfId="17752"/>
    <cellStyle name="40% - Accent3 2 3 3 2 2" xfId="17753"/>
    <cellStyle name="40% - Accent3 2 3 3 2 2 2" xfId="17754"/>
    <cellStyle name="40% - Accent3 2 3 3 2 2 2 2" xfId="17755"/>
    <cellStyle name="40% - Accent3 2 3 3 2 2 2 2 2" xfId="17756"/>
    <cellStyle name="40% - Accent3 2 3 3 2 2 2 2 2 2" xfId="17757"/>
    <cellStyle name="40% - Accent3 2 3 3 2 2 2 2 2 2 2" xfId="17758"/>
    <cellStyle name="40% - Accent3 2 3 3 2 2 2 2 2 3" xfId="17759"/>
    <cellStyle name="40% - Accent3 2 3 3 2 2 2 2 3" xfId="17760"/>
    <cellStyle name="40% - Accent3 2 3 3 2 2 2 2 3 2" xfId="17761"/>
    <cellStyle name="40% - Accent3 2 3 3 2 2 2 2 4" xfId="17762"/>
    <cellStyle name="40% - Accent3 2 3 3 2 2 2 3" xfId="17763"/>
    <cellStyle name="40% - Accent3 2 3 3 2 2 2 3 2" xfId="17764"/>
    <cellStyle name="40% - Accent3 2 3 3 2 2 2 3 2 2" xfId="17765"/>
    <cellStyle name="40% - Accent3 2 3 3 2 2 2 3 3" xfId="17766"/>
    <cellStyle name="40% - Accent3 2 3 3 2 2 2 4" xfId="17767"/>
    <cellStyle name="40% - Accent3 2 3 3 2 2 2 4 2" xfId="17768"/>
    <cellStyle name="40% - Accent3 2 3 3 2 2 2 5" xfId="17769"/>
    <cellStyle name="40% - Accent3 2 3 3 2 2 3" xfId="17770"/>
    <cellStyle name="40% - Accent3 2 3 3 2 2 3 2" xfId="17771"/>
    <cellStyle name="40% - Accent3 2 3 3 2 2 3 2 2" xfId="17772"/>
    <cellStyle name="40% - Accent3 2 3 3 2 2 3 2 2 2" xfId="17773"/>
    <cellStyle name="40% - Accent3 2 3 3 2 2 3 2 3" xfId="17774"/>
    <cellStyle name="40% - Accent3 2 3 3 2 2 3 3" xfId="17775"/>
    <cellStyle name="40% - Accent3 2 3 3 2 2 3 3 2" xfId="17776"/>
    <cellStyle name="40% - Accent3 2 3 3 2 2 3 4" xfId="17777"/>
    <cellStyle name="40% - Accent3 2 3 3 2 2 4" xfId="17778"/>
    <cellStyle name="40% - Accent3 2 3 3 2 2 4 2" xfId="17779"/>
    <cellStyle name="40% - Accent3 2 3 3 2 2 4 2 2" xfId="17780"/>
    <cellStyle name="40% - Accent3 2 3 3 2 2 4 3" xfId="17781"/>
    <cellStyle name="40% - Accent3 2 3 3 2 2 5" xfId="17782"/>
    <cellStyle name="40% - Accent3 2 3 3 2 2 5 2" xfId="17783"/>
    <cellStyle name="40% - Accent3 2 3 3 2 2 6" xfId="17784"/>
    <cellStyle name="40% - Accent3 2 3 3 2 3" xfId="17785"/>
    <cellStyle name="40% - Accent3 2 3 3 2 3 2" xfId="17786"/>
    <cellStyle name="40% - Accent3 2 3 3 2 3 2 2" xfId="17787"/>
    <cellStyle name="40% - Accent3 2 3 3 2 3 2 2 2" xfId="17788"/>
    <cellStyle name="40% - Accent3 2 3 3 2 3 2 2 2 2" xfId="17789"/>
    <cellStyle name="40% - Accent3 2 3 3 2 3 2 2 3" xfId="17790"/>
    <cellStyle name="40% - Accent3 2 3 3 2 3 2 3" xfId="17791"/>
    <cellStyle name="40% - Accent3 2 3 3 2 3 2 3 2" xfId="17792"/>
    <cellStyle name="40% - Accent3 2 3 3 2 3 2 4" xfId="17793"/>
    <cellStyle name="40% - Accent3 2 3 3 2 3 3" xfId="17794"/>
    <cellStyle name="40% - Accent3 2 3 3 2 3 3 2" xfId="17795"/>
    <cellStyle name="40% - Accent3 2 3 3 2 3 3 2 2" xfId="17796"/>
    <cellStyle name="40% - Accent3 2 3 3 2 3 3 3" xfId="17797"/>
    <cellStyle name="40% - Accent3 2 3 3 2 3 4" xfId="17798"/>
    <cellStyle name="40% - Accent3 2 3 3 2 3 4 2" xfId="17799"/>
    <cellStyle name="40% - Accent3 2 3 3 2 3 5" xfId="17800"/>
    <cellStyle name="40% - Accent3 2 3 3 2 4" xfId="17801"/>
    <cellStyle name="40% - Accent3 2 3 3 2 4 2" xfId="17802"/>
    <cellStyle name="40% - Accent3 2 3 3 2 4 2 2" xfId="17803"/>
    <cellStyle name="40% - Accent3 2 3 3 2 4 2 2 2" xfId="17804"/>
    <cellStyle name="40% - Accent3 2 3 3 2 4 2 3" xfId="17805"/>
    <cellStyle name="40% - Accent3 2 3 3 2 4 3" xfId="17806"/>
    <cellStyle name="40% - Accent3 2 3 3 2 4 3 2" xfId="17807"/>
    <cellStyle name="40% - Accent3 2 3 3 2 4 4" xfId="17808"/>
    <cellStyle name="40% - Accent3 2 3 3 2 5" xfId="17809"/>
    <cellStyle name="40% - Accent3 2 3 3 2 5 2" xfId="17810"/>
    <cellStyle name="40% - Accent3 2 3 3 2 5 2 2" xfId="17811"/>
    <cellStyle name="40% - Accent3 2 3 3 2 5 3" xfId="17812"/>
    <cellStyle name="40% - Accent3 2 3 3 2 6" xfId="17813"/>
    <cellStyle name="40% - Accent3 2 3 3 2 6 2" xfId="17814"/>
    <cellStyle name="40% - Accent3 2 3 3 2 7" xfId="17815"/>
    <cellStyle name="40% - Accent3 2 3 3 3" xfId="17816"/>
    <cellStyle name="40% - Accent3 2 3 3 3 2" xfId="17817"/>
    <cellStyle name="40% - Accent3 2 3 3 3 2 2" xfId="17818"/>
    <cellStyle name="40% - Accent3 2 3 3 3 2 2 2" xfId="17819"/>
    <cellStyle name="40% - Accent3 2 3 3 3 2 2 2 2" xfId="17820"/>
    <cellStyle name="40% - Accent3 2 3 3 3 2 2 2 2 2" xfId="17821"/>
    <cellStyle name="40% - Accent3 2 3 3 3 2 2 2 3" xfId="17822"/>
    <cellStyle name="40% - Accent3 2 3 3 3 2 2 3" xfId="17823"/>
    <cellStyle name="40% - Accent3 2 3 3 3 2 2 3 2" xfId="17824"/>
    <cellStyle name="40% - Accent3 2 3 3 3 2 2 4" xfId="17825"/>
    <cellStyle name="40% - Accent3 2 3 3 3 2 3" xfId="17826"/>
    <cellStyle name="40% - Accent3 2 3 3 3 2 3 2" xfId="17827"/>
    <cellStyle name="40% - Accent3 2 3 3 3 2 3 2 2" xfId="17828"/>
    <cellStyle name="40% - Accent3 2 3 3 3 2 3 3" xfId="17829"/>
    <cellStyle name="40% - Accent3 2 3 3 3 2 4" xfId="17830"/>
    <cellStyle name="40% - Accent3 2 3 3 3 2 4 2" xfId="17831"/>
    <cellStyle name="40% - Accent3 2 3 3 3 2 5" xfId="17832"/>
    <cellStyle name="40% - Accent3 2 3 3 3 3" xfId="17833"/>
    <cellStyle name="40% - Accent3 2 3 3 3 3 2" xfId="17834"/>
    <cellStyle name="40% - Accent3 2 3 3 3 3 2 2" xfId="17835"/>
    <cellStyle name="40% - Accent3 2 3 3 3 3 2 2 2" xfId="17836"/>
    <cellStyle name="40% - Accent3 2 3 3 3 3 2 3" xfId="17837"/>
    <cellStyle name="40% - Accent3 2 3 3 3 3 3" xfId="17838"/>
    <cellStyle name="40% - Accent3 2 3 3 3 3 3 2" xfId="17839"/>
    <cellStyle name="40% - Accent3 2 3 3 3 3 4" xfId="17840"/>
    <cellStyle name="40% - Accent3 2 3 3 3 4" xfId="17841"/>
    <cellStyle name="40% - Accent3 2 3 3 3 4 2" xfId="17842"/>
    <cellStyle name="40% - Accent3 2 3 3 3 4 2 2" xfId="17843"/>
    <cellStyle name="40% - Accent3 2 3 3 3 4 3" xfId="17844"/>
    <cellStyle name="40% - Accent3 2 3 3 3 5" xfId="17845"/>
    <cellStyle name="40% - Accent3 2 3 3 3 5 2" xfId="17846"/>
    <cellStyle name="40% - Accent3 2 3 3 3 6" xfId="17847"/>
    <cellStyle name="40% - Accent3 2 3 3 4" xfId="17848"/>
    <cellStyle name="40% - Accent3 2 3 3 4 2" xfId="17849"/>
    <cellStyle name="40% - Accent3 2 3 3 4 2 2" xfId="17850"/>
    <cellStyle name="40% - Accent3 2 3 3 4 2 2 2" xfId="17851"/>
    <cellStyle name="40% - Accent3 2 3 3 4 2 2 2 2" xfId="17852"/>
    <cellStyle name="40% - Accent3 2 3 3 4 2 2 3" xfId="17853"/>
    <cellStyle name="40% - Accent3 2 3 3 4 2 3" xfId="17854"/>
    <cellStyle name="40% - Accent3 2 3 3 4 2 3 2" xfId="17855"/>
    <cellStyle name="40% - Accent3 2 3 3 4 2 4" xfId="17856"/>
    <cellStyle name="40% - Accent3 2 3 3 4 3" xfId="17857"/>
    <cellStyle name="40% - Accent3 2 3 3 4 3 2" xfId="17858"/>
    <cellStyle name="40% - Accent3 2 3 3 4 3 2 2" xfId="17859"/>
    <cellStyle name="40% - Accent3 2 3 3 4 3 3" xfId="17860"/>
    <cellStyle name="40% - Accent3 2 3 3 4 4" xfId="17861"/>
    <cellStyle name="40% - Accent3 2 3 3 4 4 2" xfId="17862"/>
    <cellStyle name="40% - Accent3 2 3 3 4 5" xfId="17863"/>
    <cellStyle name="40% - Accent3 2 3 3 5" xfId="17864"/>
    <cellStyle name="40% - Accent3 2 3 3 5 2" xfId="17865"/>
    <cellStyle name="40% - Accent3 2 3 3 5 2 2" xfId="17866"/>
    <cellStyle name="40% - Accent3 2 3 3 5 2 2 2" xfId="17867"/>
    <cellStyle name="40% - Accent3 2 3 3 5 2 3" xfId="17868"/>
    <cellStyle name="40% - Accent3 2 3 3 5 3" xfId="17869"/>
    <cellStyle name="40% - Accent3 2 3 3 5 3 2" xfId="17870"/>
    <cellStyle name="40% - Accent3 2 3 3 5 4" xfId="17871"/>
    <cellStyle name="40% - Accent3 2 3 3 6" xfId="17872"/>
    <cellStyle name="40% - Accent3 2 3 3 6 2" xfId="17873"/>
    <cellStyle name="40% - Accent3 2 3 3 6 2 2" xfId="17874"/>
    <cellStyle name="40% - Accent3 2 3 3 6 3" xfId="17875"/>
    <cellStyle name="40% - Accent3 2 3 3 7" xfId="17876"/>
    <cellStyle name="40% - Accent3 2 3 3 7 2" xfId="17877"/>
    <cellStyle name="40% - Accent3 2 3 3 8" xfId="17878"/>
    <cellStyle name="40% - Accent3 2 3 4" xfId="17879"/>
    <cellStyle name="40% - Accent3 2 3 4 2" xfId="17880"/>
    <cellStyle name="40% - Accent3 2 3 4 2 2" xfId="17881"/>
    <cellStyle name="40% - Accent3 2 3 4 2 2 2" xfId="17882"/>
    <cellStyle name="40% - Accent3 2 3 4 2 2 2 2" xfId="17883"/>
    <cellStyle name="40% - Accent3 2 3 4 2 2 2 2 2" xfId="17884"/>
    <cellStyle name="40% - Accent3 2 3 4 2 2 2 2 2 2" xfId="17885"/>
    <cellStyle name="40% - Accent3 2 3 4 2 2 2 2 3" xfId="17886"/>
    <cellStyle name="40% - Accent3 2 3 4 2 2 2 3" xfId="17887"/>
    <cellStyle name="40% - Accent3 2 3 4 2 2 2 3 2" xfId="17888"/>
    <cellStyle name="40% - Accent3 2 3 4 2 2 2 4" xfId="17889"/>
    <cellStyle name="40% - Accent3 2 3 4 2 2 3" xfId="17890"/>
    <cellStyle name="40% - Accent3 2 3 4 2 2 3 2" xfId="17891"/>
    <cellStyle name="40% - Accent3 2 3 4 2 2 3 2 2" xfId="17892"/>
    <cellStyle name="40% - Accent3 2 3 4 2 2 3 3" xfId="17893"/>
    <cellStyle name="40% - Accent3 2 3 4 2 2 4" xfId="17894"/>
    <cellStyle name="40% - Accent3 2 3 4 2 2 4 2" xfId="17895"/>
    <cellStyle name="40% - Accent3 2 3 4 2 2 5" xfId="17896"/>
    <cellStyle name="40% - Accent3 2 3 4 2 3" xfId="17897"/>
    <cellStyle name="40% - Accent3 2 3 4 2 3 2" xfId="17898"/>
    <cellStyle name="40% - Accent3 2 3 4 2 3 2 2" xfId="17899"/>
    <cellStyle name="40% - Accent3 2 3 4 2 3 2 2 2" xfId="17900"/>
    <cellStyle name="40% - Accent3 2 3 4 2 3 2 3" xfId="17901"/>
    <cellStyle name="40% - Accent3 2 3 4 2 3 3" xfId="17902"/>
    <cellStyle name="40% - Accent3 2 3 4 2 3 3 2" xfId="17903"/>
    <cellStyle name="40% - Accent3 2 3 4 2 3 4" xfId="17904"/>
    <cellStyle name="40% - Accent3 2 3 4 2 4" xfId="17905"/>
    <cellStyle name="40% - Accent3 2 3 4 2 4 2" xfId="17906"/>
    <cellStyle name="40% - Accent3 2 3 4 2 4 2 2" xfId="17907"/>
    <cellStyle name="40% - Accent3 2 3 4 2 4 3" xfId="17908"/>
    <cellStyle name="40% - Accent3 2 3 4 2 5" xfId="17909"/>
    <cellStyle name="40% - Accent3 2 3 4 2 5 2" xfId="17910"/>
    <cellStyle name="40% - Accent3 2 3 4 2 6" xfId="17911"/>
    <cellStyle name="40% - Accent3 2 3 4 3" xfId="17912"/>
    <cellStyle name="40% - Accent3 2 3 4 3 2" xfId="17913"/>
    <cellStyle name="40% - Accent3 2 3 4 3 2 2" xfId="17914"/>
    <cellStyle name="40% - Accent3 2 3 4 3 2 2 2" xfId="17915"/>
    <cellStyle name="40% - Accent3 2 3 4 3 2 2 2 2" xfId="17916"/>
    <cellStyle name="40% - Accent3 2 3 4 3 2 2 3" xfId="17917"/>
    <cellStyle name="40% - Accent3 2 3 4 3 2 3" xfId="17918"/>
    <cellStyle name="40% - Accent3 2 3 4 3 2 3 2" xfId="17919"/>
    <cellStyle name="40% - Accent3 2 3 4 3 2 4" xfId="17920"/>
    <cellStyle name="40% - Accent3 2 3 4 3 3" xfId="17921"/>
    <cellStyle name="40% - Accent3 2 3 4 3 3 2" xfId="17922"/>
    <cellStyle name="40% - Accent3 2 3 4 3 3 2 2" xfId="17923"/>
    <cellStyle name="40% - Accent3 2 3 4 3 3 3" xfId="17924"/>
    <cellStyle name="40% - Accent3 2 3 4 3 4" xfId="17925"/>
    <cellStyle name="40% - Accent3 2 3 4 3 4 2" xfId="17926"/>
    <cellStyle name="40% - Accent3 2 3 4 3 5" xfId="17927"/>
    <cellStyle name="40% - Accent3 2 3 4 4" xfId="17928"/>
    <cellStyle name="40% - Accent3 2 3 4 4 2" xfId="17929"/>
    <cellStyle name="40% - Accent3 2 3 4 4 2 2" xfId="17930"/>
    <cellStyle name="40% - Accent3 2 3 4 4 2 2 2" xfId="17931"/>
    <cellStyle name="40% - Accent3 2 3 4 4 2 3" xfId="17932"/>
    <cellStyle name="40% - Accent3 2 3 4 4 3" xfId="17933"/>
    <cellStyle name="40% - Accent3 2 3 4 4 3 2" xfId="17934"/>
    <cellStyle name="40% - Accent3 2 3 4 4 4" xfId="17935"/>
    <cellStyle name="40% - Accent3 2 3 4 5" xfId="17936"/>
    <cellStyle name="40% - Accent3 2 3 4 5 2" xfId="17937"/>
    <cellStyle name="40% - Accent3 2 3 4 5 2 2" xfId="17938"/>
    <cellStyle name="40% - Accent3 2 3 4 5 3" xfId="17939"/>
    <cellStyle name="40% - Accent3 2 3 4 6" xfId="17940"/>
    <cellStyle name="40% - Accent3 2 3 4 6 2" xfId="17941"/>
    <cellStyle name="40% - Accent3 2 3 4 7" xfId="17942"/>
    <cellStyle name="40% - Accent3 2 3 5" xfId="17943"/>
    <cellStyle name="40% - Accent3 2 3 5 2" xfId="17944"/>
    <cellStyle name="40% - Accent3 2 3 5 2 2" xfId="17945"/>
    <cellStyle name="40% - Accent3 2 3 5 2 2 2" xfId="17946"/>
    <cellStyle name="40% - Accent3 2 3 5 2 2 2 2" xfId="17947"/>
    <cellStyle name="40% - Accent3 2 3 5 2 2 2 2 2" xfId="17948"/>
    <cellStyle name="40% - Accent3 2 3 5 2 2 2 3" xfId="17949"/>
    <cellStyle name="40% - Accent3 2 3 5 2 2 3" xfId="17950"/>
    <cellStyle name="40% - Accent3 2 3 5 2 2 3 2" xfId="17951"/>
    <cellStyle name="40% - Accent3 2 3 5 2 2 4" xfId="17952"/>
    <cellStyle name="40% - Accent3 2 3 5 2 3" xfId="17953"/>
    <cellStyle name="40% - Accent3 2 3 5 2 3 2" xfId="17954"/>
    <cellStyle name="40% - Accent3 2 3 5 2 3 2 2" xfId="17955"/>
    <cellStyle name="40% - Accent3 2 3 5 2 3 3" xfId="17956"/>
    <cellStyle name="40% - Accent3 2 3 5 2 4" xfId="17957"/>
    <cellStyle name="40% - Accent3 2 3 5 2 4 2" xfId="17958"/>
    <cellStyle name="40% - Accent3 2 3 5 2 5" xfId="17959"/>
    <cellStyle name="40% - Accent3 2 3 5 3" xfId="17960"/>
    <cellStyle name="40% - Accent3 2 3 5 3 2" xfId="17961"/>
    <cellStyle name="40% - Accent3 2 3 5 3 2 2" xfId="17962"/>
    <cellStyle name="40% - Accent3 2 3 5 3 2 2 2" xfId="17963"/>
    <cellStyle name="40% - Accent3 2 3 5 3 2 3" xfId="17964"/>
    <cellStyle name="40% - Accent3 2 3 5 3 3" xfId="17965"/>
    <cellStyle name="40% - Accent3 2 3 5 3 3 2" xfId="17966"/>
    <cellStyle name="40% - Accent3 2 3 5 3 4" xfId="17967"/>
    <cellStyle name="40% - Accent3 2 3 5 4" xfId="17968"/>
    <cellStyle name="40% - Accent3 2 3 5 4 2" xfId="17969"/>
    <cellStyle name="40% - Accent3 2 3 5 4 2 2" xfId="17970"/>
    <cellStyle name="40% - Accent3 2 3 5 4 3" xfId="17971"/>
    <cellStyle name="40% - Accent3 2 3 5 5" xfId="17972"/>
    <cellStyle name="40% - Accent3 2 3 5 5 2" xfId="17973"/>
    <cellStyle name="40% - Accent3 2 3 5 6" xfId="17974"/>
    <cellStyle name="40% - Accent3 2 3 6" xfId="17975"/>
    <cellStyle name="40% - Accent3 2 3 6 2" xfId="17976"/>
    <cellStyle name="40% - Accent3 2 3 6 2 2" xfId="17977"/>
    <cellStyle name="40% - Accent3 2 3 6 2 2 2" xfId="17978"/>
    <cellStyle name="40% - Accent3 2 3 6 2 2 2 2" xfId="17979"/>
    <cellStyle name="40% - Accent3 2 3 6 2 2 3" xfId="17980"/>
    <cellStyle name="40% - Accent3 2 3 6 2 3" xfId="17981"/>
    <cellStyle name="40% - Accent3 2 3 6 2 3 2" xfId="17982"/>
    <cellStyle name="40% - Accent3 2 3 6 2 4" xfId="17983"/>
    <cellStyle name="40% - Accent3 2 3 6 3" xfId="17984"/>
    <cellStyle name="40% - Accent3 2 3 6 3 2" xfId="17985"/>
    <cellStyle name="40% - Accent3 2 3 6 3 2 2" xfId="17986"/>
    <cellStyle name="40% - Accent3 2 3 6 3 3" xfId="17987"/>
    <cellStyle name="40% - Accent3 2 3 6 4" xfId="17988"/>
    <cellStyle name="40% - Accent3 2 3 6 4 2" xfId="17989"/>
    <cellStyle name="40% - Accent3 2 3 6 5" xfId="17990"/>
    <cellStyle name="40% - Accent3 2 3 7" xfId="17991"/>
    <cellStyle name="40% - Accent3 2 3 7 2" xfId="17992"/>
    <cellStyle name="40% - Accent3 2 3 7 2 2" xfId="17993"/>
    <cellStyle name="40% - Accent3 2 3 7 2 2 2" xfId="17994"/>
    <cellStyle name="40% - Accent3 2 3 7 2 3" xfId="17995"/>
    <cellStyle name="40% - Accent3 2 3 7 3" xfId="17996"/>
    <cellStyle name="40% - Accent3 2 3 7 3 2" xfId="17997"/>
    <cellStyle name="40% - Accent3 2 3 7 4" xfId="17998"/>
    <cellStyle name="40% - Accent3 2 3 8" xfId="17999"/>
    <cellStyle name="40% - Accent3 2 3 8 2" xfId="18000"/>
    <cellStyle name="40% - Accent3 2 3 8 2 2" xfId="18001"/>
    <cellStyle name="40% - Accent3 2 3 8 3" xfId="18002"/>
    <cellStyle name="40% - Accent3 2 3 9" xfId="18003"/>
    <cellStyle name="40% - Accent3 2 3 9 2" xfId="18004"/>
    <cellStyle name="40% - Accent3 2 4" xfId="18005"/>
    <cellStyle name="40% - Accent3 2 4 2" xfId="18006"/>
    <cellStyle name="40% - Accent3 2 4 2 2" xfId="18007"/>
    <cellStyle name="40% - Accent3 2 4 2 2 2" xfId="18008"/>
    <cellStyle name="40% - Accent3 2 4 2 2 2 2" xfId="18009"/>
    <cellStyle name="40% - Accent3 2 4 2 2 2 2 2" xfId="18010"/>
    <cellStyle name="40% - Accent3 2 4 2 2 2 2 2 2" xfId="18011"/>
    <cellStyle name="40% - Accent3 2 4 2 2 2 2 2 2 2" xfId="18012"/>
    <cellStyle name="40% - Accent3 2 4 2 2 2 2 2 2 2 2" xfId="18013"/>
    <cellStyle name="40% - Accent3 2 4 2 2 2 2 2 2 3" xfId="18014"/>
    <cellStyle name="40% - Accent3 2 4 2 2 2 2 2 3" xfId="18015"/>
    <cellStyle name="40% - Accent3 2 4 2 2 2 2 2 3 2" xfId="18016"/>
    <cellStyle name="40% - Accent3 2 4 2 2 2 2 2 4" xfId="18017"/>
    <cellStyle name="40% - Accent3 2 4 2 2 2 2 3" xfId="18018"/>
    <cellStyle name="40% - Accent3 2 4 2 2 2 2 3 2" xfId="18019"/>
    <cellStyle name="40% - Accent3 2 4 2 2 2 2 3 2 2" xfId="18020"/>
    <cellStyle name="40% - Accent3 2 4 2 2 2 2 3 3" xfId="18021"/>
    <cellStyle name="40% - Accent3 2 4 2 2 2 2 4" xfId="18022"/>
    <cellStyle name="40% - Accent3 2 4 2 2 2 2 4 2" xfId="18023"/>
    <cellStyle name="40% - Accent3 2 4 2 2 2 2 5" xfId="18024"/>
    <cellStyle name="40% - Accent3 2 4 2 2 2 3" xfId="18025"/>
    <cellStyle name="40% - Accent3 2 4 2 2 2 3 2" xfId="18026"/>
    <cellStyle name="40% - Accent3 2 4 2 2 2 3 2 2" xfId="18027"/>
    <cellStyle name="40% - Accent3 2 4 2 2 2 3 2 2 2" xfId="18028"/>
    <cellStyle name="40% - Accent3 2 4 2 2 2 3 2 3" xfId="18029"/>
    <cellStyle name="40% - Accent3 2 4 2 2 2 3 3" xfId="18030"/>
    <cellStyle name="40% - Accent3 2 4 2 2 2 3 3 2" xfId="18031"/>
    <cellStyle name="40% - Accent3 2 4 2 2 2 3 4" xfId="18032"/>
    <cellStyle name="40% - Accent3 2 4 2 2 2 4" xfId="18033"/>
    <cellStyle name="40% - Accent3 2 4 2 2 2 4 2" xfId="18034"/>
    <cellStyle name="40% - Accent3 2 4 2 2 2 4 2 2" xfId="18035"/>
    <cellStyle name="40% - Accent3 2 4 2 2 2 4 3" xfId="18036"/>
    <cellStyle name="40% - Accent3 2 4 2 2 2 5" xfId="18037"/>
    <cellStyle name="40% - Accent3 2 4 2 2 2 5 2" xfId="18038"/>
    <cellStyle name="40% - Accent3 2 4 2 2 2 6" xfId="18039"/>
    <cellStyle name="40% - Accent3 2 4 2 2 3" xfId="18040"/>
    <cellStyle name="40% - Accent3 2 4 2 2 3 2" xfId="18041"/>
    <cellStyle name="40% - Accent3 2 4 2 2 3 2 2" xfId="18042"/>
    <cellStyle name="40% - Accent3 2 4 2 2 3 2 2 2" xfId="18043"/>
    <cellStyle name="40% - Accent3 2 4 2 2 3 2 2 2 2" xfId="18044"/>
    <cellStyle name="40% - Accent3 2 4 2 2 3 2 2 3" xfId="18045"/>
    <cellStyle name="40% - Accent3 2 4 2 2 3 2 3" xfId="18046"/>
    <cellStyle name="40% - Accent3 2 4 2 2 3 2 3 2" xfId="18047"/>
    <cellStyle name="40% - Accent3 2 4 2 2 3 2 4" xfId="18048"/>
    <cellStyle name="40% - Accent3 2 4 2 2 3 3" xfId="18049"/>
    <cellStyle name="40% - Accent3 2 4 2 2 3 3 2" xfId="18050"/>
    <cellStyle name="40% - Accent3 2 4 2 2 3 3 2 2" xfId="18051"/>
    <cellStyle name="40% - Accent3 2 4 2 2 3 3 3" xfId="18052"/>
    <cellStyle name="40% - Accent3 2 4 2 2 3 4" xfId="18053"/>
    <cellStyle name="40% - Accent3 2 4 2 2 3 4 2" xfId="18054"/>
    <cellStyle name="40% - Accent3 2 4 2 2 3 5" xfId="18055"/>
    <cellStyle name="40% - Accent3 2 4 2 2 4" xfId="18056"/>
    <cellStyle name="40% - Accent3 2 4 2 2 4 2" xfId="18057"/>
    <cellStyle name="40% - Accent3 2 4 2 2 4 2 2" xfId="18058"/>
    <cellStyle name="40% - Accent3 2 4 2 2 4 2 2 2" xfId="18059"/>
    <cellStyle name="40% - Accent3 2 4 2 2 4 2 3" xfId="18060"/>
    <cellStyle name="40% - Accent3 2 4 2 2 4 3" xfId="18061"/>
    <cellStyle name="40% - Accent3 2 4 2 2 4 3 2" xfId="18062"/>
    <cellStyle name="40% - Accent3 2 4 2 2 4 4" xfId="18063"/>
    <cellStyle name="40% - Accent3 2 4 2 2 5" xfId="18064"/>
    <cellStyle name="40% - Accent3 2 4 2 2 5 2" xfId="18065"/>
    <cellStyle name="40% - Accent3 2 4 2 2 5 2 2" xfId="18066"/>
    <cellStyle name="40% - Accent3 2 4 2 2 5 3" xfId="18067"/>
    <cellStyle name="40% - Accent3 2 4 2 2 6" xfId="18068"/>
    <cellStyle name="40% - Accent3 2 4 2 2 6 2" xfId="18069"/>
    <cellStyle name="40% - Accent3 2 4 2 2 7" xfId="18070"/>
    <cellStyle name="40% - Accent3 2 4 2 3" xfId="18071"/>
    <cellStyle name="40% - Accent3 2 4 2 3 2" xfId="18072"/>
    <cellStyle name="40% - Accent3 2 4 2 3 2 2" xfId="18073"/>
    <cellStyle name="40% - Accent3 2 4 2 3 2 2 2" xfId="18074"/>
    <cellStyle name="40% - Accent3 2 4 2 3 2 2 2 2" xfId="18075"/>
    <cellStyle name="40% - Accent3 2 4 2 3 2 2 2 2 2" xfId="18076"/>
    <cellStyle name="40% - Accent3 2 4 2 3 2 2 2 3" xfId="18077"/>
    <cellStyle name="40% - Accent3 2 4 2 3 2 2 3" xfId="18078"/>
    <cellStyle name="40% - Accent3 2 4 2 3 2 2 3 2" xfId="18079"/>
    <cellStyle name="40% - Accent3 2 4 2 3 2 2 4" xfId="18080"/>
    <cellStyle name="40% - Accent3 2 4 2 3 2 3" xfId="18081"/>
    <cellStyle name="40% - Accent3 2 4 2 3 2 3 2" xfId="18082"/>
    <cellStyle name="40% - Accent3 2 4 2 3 2 3 2 2" xfId="18083"/>
    <cellStyle name="40% - Accent3 2 4 2 3 2 3 3" xfId="18084"/>
    <cellStyle name="40% - Accent3 2 4 2 3 2 4" xfId="18085"/>
    <cellStyle name="40% - Accent3 2 4 2 3 2 4 2" xfId="18086"/>
    <cellStyle name="40% - Accent3 2 4 2 3 2 5" xfId="18087"/>
    <cellStyle name="40% - Accent3 2 4 2 3 3" xfId="18088"/>
    <cellStyle name="40% - Accent3 2 4 2 3 3 2" xfId="18089"/>
    <cellStyle name="40% - Accent3 2 4 2 3 3 2 2" xfId="18090"/>
    <cellStyle name="40% - Accent3 2 4 2 3 3 2 2 2" xfId="18091"/>
    <cellStyle name="40% - Accent3 2 4 2 3 3 2 3" xfId="18092"/>
    <cellStyle name="40% - Accent3 2 4 2 3 3 3" xfId="18093"/>
    <cellStyle name="40% - Accent3 2 4 2 3 3 3 2" xfId="18094"/>
    <cellStyle name="40% - Accent3 2 4 2 3 3 4" xfId="18095"/>
    <cellStyle name="40% - Accent3 2 4 2 3 4" xfId="18096"/>
    <cellStyle name="40% - Accent3 2 4 2 3 4 2" xfId="18097"/>
    <cellStyle name="40% - Accent3 2 4 2 3 4 2 2" xfId="18098"/>
    <cellStyle name="40% - Accent3 2 4 2 3 4 3" xfId="18099"/>
    <cellStyle name="40% - Accent3 2 4 2 3 5" xfId="18100"/>
    <cellStyle name="40% - Accent3 2 4 2 3 5 2" xfId="18101"/>
    <cellStyle name="40% - Accent3 2 4 2 3 6" xfId="18102"/>
    <cellStyle name="40% - Accent3 2 4 2 4" xfId="18103"/>
    <cellStyle name="40% - Accent3 2 4 2 4 2" xfId="18104"/>
    <cellStyle name="40% - Accent3 2 4 2 4 2 2" xfId="18105"/>
    <cellStyle name="40% - Accent3 2 4 2 4 2 2 2" xfId="18106"/>
    <cellStyle name="40% - Accent3 2 4 2 4 2 2 2 2" xfId="18107"/>
    <cellStyle name="40% - Accent3 2 4 2 4 2 2 3" xfId="18108"/>
    <cellStyle name="40% - Accent3 2 4 2 4 2 3" xfId="18109"/>
    <cellStyle name="40% - Accent3 2 4 2 4 2 3 2" xfId="18110"/>
    <cellStyle name="40% - Accent3 2 4 2 4 2 4" xfId="18111"/>
    <cellStyle name="40% - Accent3 2 4 2 4 3" xfId="18112"/>
    <cellStyle name="40% - Accent3 2 4 2 4 3 2" xfId="18113"/>
    <cellStyle name="40% - Accent3 2 4 2 4 3 2 2" xfId="18114"/>
    <cellStyle name="40% - Accent3 2 4 2 4 3 3" xfId="18115"/>
    <cellStyle name="40% - Accent3 2 4 2 4 4" xfId="18116"/>
    <cellStyle name="40% - Accent3 2 4 2 4 4 2" xfId="18117"/>
    <cellStyle name="40% - Accent3 2 4 2 4 5" xfId="18118"/>
    <cellStyle name="40% - Accent3 2 4 2 5" xfId="18119"/>
    <cellStyle name="40% - Accent3 2 4 2 5 2" xfId="18120"/>
    <cellStyle name="40% - Accent3 2 4 2 5 2 2" xfId="18121"/>
    <cellStyle name="40% - Accent3 2 4 2 5 2 2 2" xfId="18122"/>
    <cellStyle name="40% - Accent3 2 4 2 5 2 3" xfId="18123"/>
    <cellStyle name="40% - Accent3 2 4 2 5 3" xfId="18124"/>
    <cellStyle name="40% - Accent3 2 4 2 5 3 2" xfId="18125"/>
    <cellStyle name="40% - Accent3 2 4 2 5 4" xfId="18126"/>
    <cellStyle name="40% - Accent3 2 4 2 6" xfId="18127"/>
    <cellStyle name="40% - Accent3 2 4 2 6 2" xfId="18128"/>
    <cellStyle name="40% - Accent3 2 4 2 6 2 2" xfId="18129"/>
    <cellStyle name="40% - Accent3 2 4 2 6 3" xfId="18130"/>
    <cellStyle name="40% - Accent3 2 4 2 7" xfId="18131"/>
    <cellStyle name="40% - Accent3 2 4 2 7 2" xfId="18132"/>
    <cellStyle name="40% - Accent3 2 4 2 8" xfId="18133"/>
    <cellStyle name="40% - Accent3 2 4 3" xfId="18134"/>
    <cellStyle name="40% - Accent3 2 4 3 2" xfId="18135"/>
    <cellStyle name="40% - Accent3 2 4 3 2 2" xfId="18136"/>
    <cellStyle name="40% - Accent3 2 4 3 2 2 2" xfId="18137"/>
    <cellStyle name="40% - Accent3 2 4 3 2 2 2 2" xfId="18138"/>
    <cellStyle name="40% - Accent3 2 4 3 2 2 2 2 2" xfId="18139"/>
    <cellStyle name="40% - Accent3 2 4 3 2 2 2 2 2 2" xfId="18140"/>
    <cellStyle name="40% - Accent3 2 4 3 2 2 2 2 3" xfId="18141"/>
    <cellStyle name="40% - Accent3 2 4 3 2 2 2 3" xfId="18142"/>
    <cellStyle name="40% - Accent3 2 4 3 2 2 2 3 2" xfId="18143"/>
    <cellStyle name="40% - Accent3 2 4 3 2 2 2 4" xfId="18144"/>
    <cellStyle name="40% - Accent3 2 4 3 2 2 3" xfId="18145"/>
    <cellStyle name="40% - Accent3 2 4 3 2 2 3 2" xfId="18146"/>
    <cellStyle name="40% - Accent3 2 4 3 2 2 3 2 2" xfId="18147"/>
    <cellStyle name="40% - Accent3 2 4 3 2 2 3 3" xfId="18148"/>
    <cellStyle name="40% - Accent3 2 4 3 2 2 4" xfId="18149"/>
    <cellStyle name="40% - Accent3 2 4 3 2 2 4 2" xfId="18150"/>
    <cellStyle name="40% - Accent3 2 4 3 2 2 5" xfId="18151"/>
    <cellStyle name="40% - Accent3 2 4 3 2 3" xfId="18152"/>
    <cellStyle name="40% - Accent3 2 4 3 2 3 2" xfId="18153"/>
    <cellStyle name="40% - Accent3 2 4 3 2 3 2 2" xfId="18154"/>
    <cellStyle name="40% - Accent3 2 4 3 2 3 2 2 2" xfId="18155"/>
    <cellStyle name="40% - Accent3 2 4 3 2 3 2 3" xfId="18156"/>
    <cellStyle name="40% - Accent3 2 4 3 2 3 3" xfId="18157"/>
    <cellStyle name="40% - Accent3 2 4 3 2 3 3 2" xfId="18158"/>
    <cellStyle name="40% - Accent3 2 4 3 2 3 4" xfId="18159"/>
    <cellStyle name="40% - Accent3 2 4 3 2 4" xfId="18160"/>
    <cellStyle name="40% - Accent3 2 4 3 2 4 2" xfId="18161"/>
    <cellStyle name="40% - Accent3 2 4 3 2 4 2 2" xfId="18162"/>
    <cellStyle name="40% - Accent3 2 4 3 2 4 3" xfId="18163"/>
    <cellStyle name="40% - Accent3 2 4 3 2 5" xfId="18164"/>
    <cellStyle name="40% - Accent3 2 4 3 2 5 2" xfId="18165"/>
    <cellStyle name="40% - Accent3 2 4 3 2 6" xfId="18166"/>
    <cellStyle name="40% - Accent3 2 4 3 3" xfId="18167"/>
    <cellStyle name="40% - Accent3 2 4 3 3 2" xfId="18168"/>
    <cellStyle name="40% - Accent3 2 4 3 3 2 2" xfId="18169"/>
    <cellStyle name="40% - Accent3 2 4 3 3 2 2 2" xfId="18170"/>
    <cellStyle name="40% - Accent3 2 4 3 3 2 2 2 2" xfId="18171"/>
    <cellStyle name="40% - Accent3 2 4 3 3 2 2 3" xfId="18172"/>
    <cellStyle name="40% - Accent3 2 4 3 3 2 3" xfId="18173"/>
    <cellStyle name="40% - Accent3 2 4 3 3 2 3 2" xfId="18174"/>
    <cellStyle name="40% - Accent3 2 4 3 3 2 4" xfId="18175"/>
    <cellStyle name="40% - Accent3 2 4 3 3 3" xfId="18176"/>
    <cellStyle name="40% - Accent3 2 4 3 3 3 2" xfId="18177"/>
    <cellStyle name="40% - Accent3 2 4 3 3 3 2 2" xfId="18178"/>
    <cellStyle name="40% - Accent3 2 4 3 3 3 3" xfId="18179"/>
    <cellStyle name="40% - Accent3 2 4 3 3 4" xfId="18180"/>
    <cellStyle name="40% - Accent3 2 4 3 3 4 2" xfId="18181"/>
    <cellStyle name="40% - Accent3 2 4 3 3 5" xfId="18182"/>
    <cellStyle name="40% - Accent3 2 4 3 4" xfId="18183"/>
    <cellStyle name="40% - Accent3 2 4 3 4 2" xfId="18184"/>
    <cellStyle name="40% - Accent3 2 4 3 4 2 2" xfId="18185"/>
    <cellStyle name="40% - Accent3 2 4 3 4 2 2 2" xfId="18186"/>
    <cellStyle name="40% - Accent3 2 4 3 4 2 3" xfId="18187"/>
    <cellStyle name="40% - Accent3 2 4 3 4 3" xfId="18188"/>
    <cellStyle name="40% - Accent3 2 4 3 4 3 2" xfId="18189"/>
    <cellStyle name="40% - Accent3 2 4 3 4 4" xfId="18190"/>
    <cellStyle name="40% - Accent3 2 4 3 5" xfId="18191"/>
    <cellStyle name="40% - Accent3 2 4 3 5 2" xfId="18192"/>
    <cellStyle name="40% - Accent3 2 4 3 5 2 2" xfId="18193"/>
    <cellStyle name="40% - Accent3 2 4 3 5 3" xfId="18194"/>
    <cellStyle name="40% - Accent3 2 4 3 6" xfId="18195"/>
    <cellStyle name="40% - Accent3 2 4 3 6 2" xfId="18196"/>
    <cellStyle name="40% - Accent3 2 4 3 7" xfId="18197"/>
    <cellStyle name="40% - Accent3 2 4 4" xfId="18198"/>
    <cellStyle name="40% - Accent3 2 4 4 2" xfId="18199"/>
    <cellStyle name="40% - Accent3 2 4 4 2 2" xfId="18200"/>
    <cellStyle name="40% - Accent3 2 4 4 2 2 2" xfId="18201"/>
    <cellStyle name="40% - Accent3 2 4 4 2 2 2 2" xfId="18202"/>
    <cellStyle name="40% - Accent3 2 4 4 2 2 2 2 2" xfId="18203"/>
    <cellStyle name="40% - Accent3 2 4 4 2 2 2 3" xfId="18204"/>
    <cellStyle name="40% - Accent3 2 4 4 2 2 3" xfId="18205"/>
    <cellStyle name="40% - Accent3 2 4 4 2 2 3 2" xfId="18206"/>
    <cellStyle name="40% - Accent3 2 4 4 2 2 4" xfId="18207"/>
    <cellStyle name="40% - Accent3 2 4 4 2 3" xfId="18208"/>
    <cellStyle name="40% - Accent3 2 4 4 2 3 2" xfId="18209"/>
    <cellStyle name="40% - Accent3 2 4 4 2 3 2 2" xfId="18210"/>
    <cellStyle name="40% - Accent3 2 4 4 2 3 3" xfId="18211"/>
    <cellStyle name="40% - Accent3 2 4 4 2 4" xfId="18212"/>
    <cellStyle name="40% - Accent3 2 4 4 2 4 2" xfId="18213"/>
    <cellStyle name="40% - Accent3 2 4 4 2 5" xfId="18214"/>
    <cellStyle name="40% - Accent3 2 4 4 3" xfId="18215"/>
    <cellStyle name="40% - Accent3 2 4 4 3 2" xfId="18216"/>
    <cellStyle name="40% - Accent3 2 4 4 3 2 2" xfId="18217"/>
    <cellStyle name="40% - Accent3 2 4 4 3 2 2 2" xfId="18218"/>
    <cellStyle name="40% - Accent3 2 4 4 3 2 3" xfId="18219"/>
    <cellStyle name="40% - Accent3 2 4 4 3 3" xfId="18220"/>
    <cellStyle name="40% - Accent3 2 4 4 3 3 2" xfId="18221"/>
    <cellStyle name="40% - Accent3 2 4 4 3 4" xfId="18222"/>
    <cellStyle name="40% - Accent3 2 4 4 4" xfId="18223"/>
    <cellStyle name="40% - Accent3 2 4 4 4 2" xfId="18224"/>
    <cellStyle name="40% - Accent3 2 4 4 4 2 2" xfId="18225"/>
    <cellStyle name="40% - Accent3 2 4 4 4 3" xfId="18226"/>
    <cellStyle name="40% - Accent3 2 4 4 5" xfId="18227"/>
    <cellStyle name="40% - Accent3 2 4 4 5 2" xfId="18228"/>
    <cellStyle name="40% - Accent3 2 4 4 6" xfId="18229"/>
    <cellStyle name="40% - Accent3 2 4 5" xfId="18230"/>
    <cellStyle name="40% - Accent3 2 4 5 2" xfId="18231"/>
    <cellStyle name="40% - Accent3 2 4 5 2 2" xfId="18232"/>
    <cellStyle name="40% - Accent3 2 4 5 2 2 2" xfId="18233"/>
    <cellStyle name="40% - Accent3 2 4 5 2 2 2 2" xfId="18234"/>
    <cellStyle name="40% - Accent3 2 4 5 2 2 3" xfId="18235"/>
    <cellStyle name="40% - Accent3 2 4 5 2 3" xfId="18236"/>
    <cellStyle name="40% - Accent3 2 4 5 2 3 2" xfId="18237"/>
    <cellStyle name="40% - Accent3 2 4 5 2 4" xfId="18238"/>
    <cellStyle name="40% - Accent3 2 4 5 3" xfId="18239"/>
    <cellStyle name="40% - Accent3 2 4 5 3 2" xfId="18240"/>
    <cellStyle name="40% - Accent3 2 4 5 3 2 2" xfId="18241"/>
    <cellStyle name="40% - Accent3 2 4 5 3 3" xfId="18242"/>
    <cellStyle name="40% - Accent3 2 4 5 4" xfId="18243"/>
    <cellStyle name="40% - Accent3 2 4 5 4 2" xfId="18244"/>
    <cellStyle name="40% - Accent3 2 4 5 5" xfId="18245"/>
    <cellStyle name="40% - Accent3 2 4 6" xfId="18246"/>
    <cellStyle name="40% - Accent3 2 4 6 2" xfId="18247"/>
    <cellStyle name="40% - Accent3 2 4 6 2 2" xfId="18248"/>
    <cellStyle name="40% - Accent3 2 4 6 2 2 2" xfId="18249"/>
    <cellStyle name="40% - Accent3 2 4 6 2 3" xfId="18250"/>
    <cellStyle name="40% - Accent3 2 4 6 3" xfId="18251"/>
    <cellStyle name="40% - Accent3 2 4 6 3 2" xfId="18252"/>
    <cellStyle name="40% - Accent3 2 4 6 4" xfId="18253"/>
    <cellStyle name="40% - Accent3 2 4 7" xfId="18254"/>
    <cellStyle name="40% - Accent3 2 4 7 2" xfId="18255"/>
    <cellStyle name="40% - Accent3 2 4 7 2 2" xfId="18256"/>
    <cellStyle name="40% - Accent3 2 4 7 3" xfId="18257"/>
    <cellStyle name="40% - Accent3 2 4 8" xfId="18258"/>
    <cellStyle name="40% - Accent3 2 4 8 2" xfId="18259"/>
    <cellStyle name="40% - Accent3 2 4 9" xfId="18260"/>
    <cellStyle name="40% - Accent3 2 5" xfId="18261"/>
    <cellStyle name="40% - Accent3 2 5 2" xfId="18262"/>
    <cellStyle name="40% - Accent3 2 5 2 2" xfId="18263"/>
    <cellStyle name="40% - Accent3 2 5 2 2 2" xfId="18264"/>
    <cellStyle name="40% - Accent3 2 5 2 2 2 2" xfId="18265"/>
    <cellStyle name="40% - Accent3 2 5 2 2 2 2 2" xfId="18266"/>
    <cellStyle name="40% - Accent3 2 5 2 2 2 2 2 2" xfId="18267"/>
    <cellStyle name="40% - Accent3 2 5 2 2 2 2 2 2 2" xfId="18268"/>
    <cellStyle name="40% - Accent3 2 5 2 2 2 2 2 3" xfId="18269"/>
    <cellStyle name="40% - Accent3 2 5 2 2 2 2 3" xfId="18270"/>
    <cellStyle name="40% - Accent3 2 5 2 2 2 2 3 2" xfId="18271"/>
    <cellStyle name="40% - Accent3 2 5 2 2 2 2 4" xfId="18272"/>
    <cellStyle name="40% - Accent3 2 5 2 2 2 3" xfId="18273"/>
    <cellStyle name="40% - Accent3 2 5 2 2 2 3 2" xfId="18274"/>
    <cellStyle name="40% - Accent3 2 5 2 2 2 3 2 2" xfId="18275"/>
    <cellStyle name="40% - Accent3 2 5 2 2 2 3 3" xfId="18276"/>
    <cellStyle name="40% - Accent3 2 5 2 2 2 4" xfId="18277"/>
    <cellStyle name="40% - Accent3 2 5 2 2 2 4 2" xfId="18278"/>
    <cellStyle name="40% - Accent3 2 5 2 2 2 5" xfId="18279"/>
    <cellStyle name="40% - Accent3 2 5 2 2 3" xfId="18280"/>
    <cellStyle name="40% - Accent3 2 5 2 2 3 2" xfId="18281"/>
    <cellStyle name="40% - Accent3 2 5 2 2 3 2 2" xfId="18282"/>
    <cellStyle name="40% - Accent3 2 5 2 2 3 2 2 2" xfId="18283"/>
    <cellStyle name="40% - Accent3 2 5 2 2 3 2 3" xfId="18284"/>
    <cellStyle name="40% - Accent3 2 5 2 2 3 3" xfId="18285"/>
    <cellStyle name="40% - Accent3 2 5 2 2 3 3 2" xfId="18286"/>
    <cellStyle name="40% - Accent3 2 5 2 2 3 4" xfId="18287"/>
    <cellStyle name="40% - Accent3 2 5 2 2 4" xfId="18288"/>
    <cellStyle name="40% - Accent3 2 5 2 2 4 2" xfId="18289"/>
    <cellStyle name="40% - Accent3 2 5 2 2 4 2 2" xfId="18290"/>
    <cellStyle name="40% - Accent3 2 5 2 2 4 3" xfId="18291"/>
    <cellStyle name="40% - Accent3 2 5 2 2 5" xfId="18292"/>
    <cellStyle name="40% - Accent3 2 5 2 2 5 2" xfId="18293"/>
    <cellStyle name="40% - Accent3 2 5 2 2 6" xfId="18294"/>
    <cellStyle name="40% - Accent3 2 5 2 3" xfId="18295"/>
    <cellStyle name="40% - Accent3 2 5 2 3 2" xfId="18296"/>
    <cellStyle name="40% - Accent3 2 5 2 3 2 2" xfId="18297"/>
    <cellStyle name="40% - Accent3 2 5 2 3 2 2 2" xfId="18298"/>
    <cellStyle name="40% - Accent3 2 5 2 3 2 2 2 2" xfId="18299"/>
    <cellStyle name="40% - Accent3 2 5 2 3 2 2 3" xfId="18300"/>
    <cellStyle name="40% - Accent3 2 5 2 3 2 3" xfId="18301"/>
    <cellStyle name="40% - Accent3 2 5 2 3 2 3 2" xfId="18302"/>
    <cellStyle name="40% - Accent3 2 5 2 3 2 4" xfId="18303"/>
    <cellStyle name="40% - Accent3 2 5 2 3 3" xfId="18304"/>
    <cellStyle name="40% - Accent3 2 5 2 3 3 2" xfId="18305"/>
    <cellStyle name="40% - Accent3 2 5 2 3 3 2 2" xfId="18306"/>
    <cellStyle name="40% - Accent3 2 5 2 3 3 3" xfId="18307"/>
    <cellStyle name="40% - Accent3 2 5 2 3 4" xfId="18308"/>
    <cellStyle name="40% - Accent3 2 5 2 3 4 2" xfId="18309"/>
    <cellStyle name="40% - Accent3 2 5 2 3 5" xfId="18310"/>
    <cellStyle name="40% - Accent3 2 5 2 4" xfId="18311"/>
    <cellStyle name="40% - Accent3 2 5 2 4 2" xfId="18312"/>
    <cellStyle name="40% - Accent3 2 5 2 4 2 2" xfId="18313"/>
    <cellStyle name="40% - Accent3 2 5 2 4 2 2 2" xfId="18314"/>
    <cellStyle name="40% - Accent3 2 5 2 4 2 3" xfId="18315"/>
    <cellStyle name="40% - Accent3 2 5 2 4 3" xfId="18316"/>
    <cellStyle name="40% - Accent3 2 5 2 4 3 2" xfId="18317"/>
    <cellStyle name="40% - Accent3 2 5 2 4 4" xfId="18318"/>
    <cellStyle name="40% - Accent3 2 5 2 5" xfId="18319"/>
    <cellStyle name="40% - Accent3 2 5 2 5 2" xfId="18320"/>
    <cellStyle name="40% - Accent3 2 5 2 5 2 2" xfId="18321"/>
    <cellStyle name="40% - Accent3 2 5 2 5 3" xfId="18322"/>
    <cellStyle name="40% - Accent3 2 5 2 6" xfId="18323"/>
    <cellStyle name="40% - Accent3 2 5 2 6 2" xfId="18324"/>
    <cellStyle name="40% - Accent3 2 5 2 7" xfId="18325"/>
    <cellStyle name="40% - Accent3 2 5 3" xfId="18326"/>
    <cellStyle name="40% - Accent3 2 5 3 2" xfId="18327"/>
    <cellStyle name="40% - Accent3 2 5 3 2 2" xfId="18328"/>
    <cellStyle name="40% - Accent3 2 5 3 2 2 2" xfId="18329"/>
    <cellStyle name="40% - Accent3 2 5 3 2 2 2 2" xfId="18330"/>
    <cellStyle name="40% - Accent3 2 5 3 2 2 2 2 2" xfId="18331"/>
    <cellStyle name="40% - Accent3 2 5 3 2 2 2 3" xfId="18332"/>
    <cellStyle name="40% - Accent3 2 5 3 2 2 3" xfId="18333"/>
    <cellStyle name="40% - Accent3 2 5 3 2 2 3 2" xfId="18334"/>
    <cellStyle name="40% - Accent3 2 5 3 2 2 4" xfId="18335"/>
    <cellStyle name="40% - Accent3 2 5 3 2 3" xfId="18336"/>
    <cellStyle name="40% - Accent3 2 5 3 2 3 2" xfId="18337"/>
    <cellStyle name="40% - Accent3 2 5 3 2 3 2 2" xfId="18338"/>
    <cellStyle name="40% - Accent3 2 5 3 2 3 3" xfId="18339"/>
    <cellStyle name="40% - Accent3 2 5 3 2 4" xfId="18340"/>
    <cellStyle name="40% - Accent3 2 5 3 2 4 2" xfId="18341"/>
    <cellStyle name="40% - Accent3 2 5 3 2 5" xfId="18342"/>
    <cellStyle name="40% - Accent3 2 5 3 3" xfId="18343"/>
    <cellStyle name="40% - Accent3 2 5 3 3 2" xfId="18344"/>
    <cellStyle name="40% - Accent3 2 5 3 3 2 2" xfId="18345"/>
    <cellStyle name="40% - Accent3 2 5 3 3 2 2 2" xfId="18346"/>
    <cellStyle name="40% - Accent3 2 5 3 3 2 3" xfId="18347"/>
    <cellStyle name="40% - Accent3 2 5 3 3 3" xfId="18348"/>
    <cellStyle name="40% - Accent3 2 5 3 3 3 2" xfId="18349"/>
    <cellStyle name="40% - Accent3 2 5 3 3 4" xfId="18350"/>
    <cellStyle name="40% - Accent3 2 5 3 4" xfId="18351"/>
    <cellStyle name="40% - Accent3 2 5 3 4 2" xfId="18352"/>
    <cellStyle name="40% - Accent3 2 5 3 4 2 2" xfId="18353"/>
    <cellStyle name="40% - Accent3 2 5 3 4 3" xfId="18354"/>
    <cellStyle name="40% - Accent3 2 5 3 5" xfId="18355"/>
    <cellStyle name="40% - Accent3 2 5 3 5 2" xfId="18356"/>
    <cellStyle name="40% - Accent3 2 5 3 6" xfId="18357"/>
    <cellStyle name="40% - Accent3 2 5 4" xfId="18358"/>
    <cellStyle name="40% - Accent3 2 5 4 2" xfId="18359"/>
    <cellStyle name="40% - Accent3 2 5 4 2 2" xfId="18360"/>
    <cellStyle name="40% - Accent3 2 5 4 2 2 2" xfId="18361"/>
    <cellStyle name="40% - Accent3 2 5 4 2 2 2 2" xfId="18362"/>
    <cellStyle name="40% - Accent3 2 5 4 2 2 3" xfId="18363"/>
    <cellStyle name="40% - Accent3 2 5 4 2 3" xfId="18364"/>
    <cellStyle name="40% - Accent3 2 5 4 2 3 2" xfId="18365"/>
    <cellStyle name="40% - Accent3 2 5 4 2 4" xfId="18366"/>
    <cellStyle name="40% - Accent3 2 5 4 3" xfId="18367"/>
    <cellStyle name="40% - Accent3 2 5 4 3 2" xfId="18368"/>
    <cellStyle name="40% - Accent3 2 5 4 3 2 2" xfId="18369"/>
    <cellStyle name="40% - Accent3 2 5 4 3 3" xfId="18370"/>
    <cellStyle name="40% - Accent3 2 5 4 4" xfId="18371"/>
    <cellStyle name="40% - Accent3 2 5 4 4 2" xfId="18372"/>
    <cellStyle name="40% - Accent3 2 5 4 5" xfId="18373"/>
    <cellStyle name="40% - Accent3 2 5 5" xfId="18374"/>
    <cellStyle name="40% - Accent3 2 5 5 2" xfId="18375"/>
    <cellStyle name="40% - Accent3 2 5 5 2 2" xfId="18376"/>
    <cellStyle name="40% - Accent3 2 5 5 2 2 2" xfId="18377"/>
    <cellStyle name="40% - Accent3 2 5 5 2 3" xfId="18378"/>
    <cellStyle name="40% - Accent3 2 5 5 3" xfId="18379"/>
    <cellStyle name="40% - Accent3 2 5 5 3 2" xfId="18380"/>
    <cellStyle name="40% - Accent3 2 5 5 4" xfId="18381"/>
    <cellStyle name="40% - Accent3 2 5 6" xfId="18382"/>
    <cellStyle name="40% - Accent3 2 5 6 2" xfId="18383"/>
    <cellStyle name="40% - Accent3 2 5 6 2 2" xfId="18384"/>
    <cellStyle name="40% - Accent3 2 5 6 3" xfId="18385"/>
    <cellStyle name="40% - Accent3 2 5 7" xfId="18386"/>
    <cellStyle name="40% - Accent3 2 5 7 2" xfId="18387"/>
    <cellStyle name="40% - Accent3 2 5 8" xfId="18388"/>
    <cellStyle name="40% - Accent3 2 6" xfId="18389"/>
    <cellStyle name="40% - Accent3 2 6 2" xfId="18390"/>
    <cellStyle name="40% - Accent3 2 6 2 2" xfId="18391"/>
    <cellStyle name="40% - Accent3 2 6 2 2 2" xfId="18392"/>
    <cellStyle name="40% - Accent3 2 6 2 2 2 2" xfId="18393"/>
    <cellStyle name="40% - Accent3 2 6 2 2 2 2 2" xfId="18394"/>
    <cellStyle name="40% - Accent3 2 6 2 2 2 2 2 2" xfId="18395"/>
    <cellStyle name="40% - Accent3 2 6 2 2 2 2 3" xfId="18396"/>
    <cellStyle name="40% - Accent3 2 6 2 2 2 3" xfId="18397"/>
    <cellStyle name="40% - Accent3 2 6 2 2 2 3 2" xfId="18398"/>
    <cellStyle name="40% - Accent3 2 6 2 2 2 4" xfId="18399"/>
    <cellStyle name="40% - Accent3 2 6 2 2 3" xfId="18400"/>
    <cellStyle name="40% - Accent3 2 6 2 2 3 2" xfId="18401"/>
    <cellStyle name="40% - Accent3 2 6 2 2 3 2 2" xfId="18402"/>
    <cellStyle name="40% - Accent3 2 6 2 2 3 3" xfId="18403"/>
    <cellStyle name="40% - Accent3 2 6 2 2 4" xfId="18404"/>
    <cellStyle name="40% - Accent3 2 6 2 2 4 2" xfId="18405"/>
    <cellStyle name="40% - Accent3 2 6 2 2 5" xfId="18406"/>
    <cellStyle name="40% - Accent3 2 6 2 3" xfId="18407"/>
    <cellStyle name="40% - Accent3 2 6 2 3 2" xfId="18408"/>
    <cellStyle name="40% - Accent3 2 6 2 3 2 2" xfId="18409"/>
    <cellStyle name="40% - Accent3 2 6 2 3 2 2 2" xfId="18410"/>
    <cellStyle name="40% - Accent3 2 6 2 3 2 3" xfId="18411"/>
    <cellStyle name="40% - Accent3 2 6 2 3 3" xfId="18412"/>
    <cellStyle name="40% - Accent3 2 6 2 3 3 2" xfId="18413"/>
    <cellStyle name="40% - Accent3 2 6 2 3 4" xfId="18414"/>
    <cellStyle name="40% - Accent3 2 6 2 4" xfId="18415"/>
    <cellStyle name="40% - Accent3 2 6 2 4 2" xfId="18416"/>
    <cellStyle name="40% - Accent3 2 6 2 4 2 2" xfId="18417"/>
    <cellStyle name="40% - Accent3 2 6 2 4 3" xfId="18418"/>
    <cellStyle name="40% - Accent3 2 6 2 5" xfId="18419"/>
    <cellStyle name="40% - Accent3 2 6 2 5 2" xfId="18420"/>
    <cellStyle name="40% - Accent3 2 6 2 6" xfId="18421"/>
    <cellStyle name="40% - Accent3 2 6 3" xfId="18422"/>
    <cellStyle name="40% - Accent3 2 6 3 2" xfId="18423"/>
    <cellStyle name="40% - Accent3 2 6 3 2 2" xfId="18424"/>
    <cellStyle name="40% - Accent3 2 6 3 2 2 2" xfId="18425"/>
    <cellStyle name="40% - Accent3 2 6 3 2 2 2 2" xfId="18426"/>
    <cellStyle name="40% - Accent3 2 6 3 2 2 3" xfId="18427"/>
    <cellStyle name="40% - Accent3 2 6 3 2 3" xfId="18428"/>
    <cellStyle name="40% - Accent3 2 6 3 2 3 2" xfId="18429"/>
    <cellStyle name="40% - Accent3 2 6 3 2 4" xfId="18430"/>
    <cellStyle name="40% - Accent3 2 6 3 3" xfId="18431"/>
    <cellStyle name="40% - Accent3 2 6 3 3 2" xfId="18432"/>
    <cellStyle name="40% - Accent3 2 6 3 3 2 2" xfId="18433"/>
    <cellStyle name="40% - Accent3 2 6 3 3 3" xfId="18434"/>
    <cellStyle name="40% - Accent3 2 6 3 4" xfId="18435"/>
    <cellStyle name="40% - Accent3 2 6 3 4 2" xfId="18436"/>
    <cellStyle name="40% - Accent3 2 6 3 5" xfId="18437"/>
    <cellStyle name="40% - Accent3 2 6 4" xfId="18438"/>
    <cellStyle name="40% - Accent3 2 6 4 2" xfId="18439"/>
    <cellStyle name="40% - Accent3 2 6 4 2 2" xfId="18440"/>
    <cellStyle name="40% - Accent3 2 6 4 2 2 2" xfId="18441"/>
    <cellStyle name="40% - Accent3 2 6 4 2 3" xfId="18442"/>
    <cellStyle name="40% - Accent3 2 6 4 3" xfId="18443"/>
    <cellStyle name="40% - Accent3 2 6 4 3 2" xfId="18444"/>
    <cellStyle name="40% - Accent3 2 6 4 4" xfId="18445"/>
    <cellStyle name="40% - Accent3 2 6 5" xfId="18446"/>
    <cellStyle name="40% - Accent3 2 6 5 2" xfId="18447"/>
    <cellStyle name="40% - Accent3 2 6 5 2 2" xfId="18448"/>
    <cellStyle name="40% - Accent3 2 6 5 3" xfId="18449"/>
    <cellStyle name="40% - Accent3 2 6 6" xfId="18450"/>
    <cellStyle name="40% - Accent3 2 6 6 2" xfId="18451"/>
    <cellStyle name="40% - Accent3 2 6 7" xfId="18452"/>
    <cellStyle name="40% - Accent3 2 7" xfId="18453"/>
    <cellStyle name="40% - Accent3 2 7 2" xfId="18454"/>
    <cellStyle name="40% - Accent3 2 7 2 2" xfId="18455"/>
    <cellStyle name="40% - Accent3 2 7 2 2 2" xfId="18456"/>
    <cellStyle name="40% - Accent3 2 7 2 2 2 2" xfId="18457"/>
    <cellStyle name="40% - Accent3 2 7 2 2 2 2 2" xfId="18458"/>
    <cellStyle name="40% - Accent3 2 7 2 2 2 3" xfId="18459"/>
    <cellStyle name="40% - Accent3 2 7 2 2 3" xfId="18460"/>
    <cellStyle name="40% - Accent3 2 7 2 2 3 2" xfId="18461"/>
    <cellStyle name="40% - Accent3 2 7 2 2 4" xfId="18462"/>
    <cellStyle name="40% - Accent3 2 7 2 3" xfId="18463"/>
    <cellStyle name="40% - Accent3 2 7 2 3 2" xfId="18464"/>
    <cellStyle name="40% - Accent3 2 7 2 3 2 2" xfId="18465"/>
    <cellStyle name="40% - Accent3 2 7 2 3 3" xfId="18466"/>
    <cellStyle name="40% - Accent3 2 7 2 4" xfId="18467"/>
    <cellStyle name="40% - Accent3 2 7 2 4 2" xfId="18468"/>
    <cellStyle name="40% - Accent3 2 7 2 5" xfId="18469"/>
    <cellStyle name="40% - Accent3 2 7 3" xfId="18470"/>
    <cellStyle name="40% - Accent3 2 7 3 2" xfId="18471"/>
    <cellStyle name="40% - Accent3 2 7 3 2 2" xfId="18472"/>
    <cellStyle name="40% - Accent3 2 7 3 2 2 2" xfId="18473"/>
    <cellStyle name="40% - Accent3 2 7 3 2 3" xfId="18474"/>
    <cellStyle name="40% - Accent3 2 7 3 3" xfId="18475"/>
    <cellStyle name="40% - Accent3 2 7 3 3 2" xfId="18476"/>
    <cellStyle name="40% - Accent3 2 7 3 4" xfId="18477"/>
    <cellStyle name="40% - Accent3 2 7 4" xfId="18478"/>
    <cellStyle name="40% - Accent3 2 7 4 2" xfId="18479"/>
    <cellStyle name="40% - Accent3 2 7 4 2 2" xfId="18480"/>
    <cellStyle name="40% - Accent3 2 7 4 3" xfId="18481"/>
    <cellStyle name="40% - Accent3 2 7 5" xfId="18482"/>
    <cellStyle name="40% - Accent3 2 7 5 2" xfId="18483"/>
    <cellStyle name="40% - Accent3 2 7 6" xfId="18484"/>
    <cellStyle name="40% - Accent3 2 8" xfId="18485"/>
    <cellStyle name="40% - Accent3 2 8 2" xfId="18486"/>
    <cellStyle name="40% - Accent3 2 8 2 2" xfId="18487"/>
    <cellStyle name="40% - Accent3 2 8 2 2 2" xfId="18488"/>
    <cellStyle name="40% - Accent3 2 8 2 2 2 2" xfId="18489"/>
    <cellStyle name="40% - Accent3 2 8 2 2 3" xfId="18490"/>
    <cellStyle name="40% - Accent3 2 8 2 3" xfId="18491"/>
    <cellStyle name="40% - Accent3 2 8 2 3 2" xfId="18492"/>
    <cellStyle name="40% - Accent3 2 8 2 4" xfId="18493"/>
    <cellStyle name="40% - Accent3 2 8 3" xfId="18494"/>
    <cellStyle name="40% - Accent3 2 8 3 2" xfId="18495"/>
    <cellStyle name="40% - Accent3 2 8 3 2 2" xfId="18496"/>
    <cellStyle name="40% - Accent3 2 8 3 3" xfId="18497"/>
    <cellStyle name="40% - Accent3 2 8 4" xfId="18498"/>
    <cellStyle name="40% - Accent3 2 8 4 2" xfId="18499"/>
    <cellStyle name="40% - Accent3 2 8 5" xfId="18500"/>
    <cellStyle name="40% - Accent3 2 9" xfId="18501"/>
    <cellStyle name="40% - Accent3 2 9 2" xfId="18502"/>
    <cellStyle name="40% - Accent3 2 9 2 2" xfId="18503"/>
    <cellStyle name="40% - Accent3 2 9 2 2 2" xfId="18504"/>
    <cellStyle name="40% - Accent3 2 9 2 3" xfId="18505"/>
    <cellStyle name="40% - Accent3 2 9 3" xfId="18506"/>
    <cellStyle name="40% - Accent3 2 9 3 2" xfId="18507"/>
    <cellStyle name="40% - Accent3 2 9 4" xfId="18508"/>
    <cellStyle name="40% - Accent4 2" xfId="18509"/>
    <cellStyle name="40% - Accent4 2 10" xfId="18510"/>
    <cellStyle name="40% - Accent4 2 10 2" xfId="18511"/>
    <cellStyle name="40% - Accent4 2 10 2 2" xfId="18512"/>
    <cellStyle name="40% - Accent4 2 10 3" xfId="18513"/>
    <cellStyle name="40% - Accent4 2 11" xfId="18514"/>
    <cellStyle name="40% - Accent4 2 11 2" xfId="18515"/>
    <cellStyle name="40% - Accent4 2 12" xfId="18516"/>
    <cellStyle name="40% - Accent4 2 2" xfId="18517"/>
    <cellStyle name="40% - Accent4 2 2 10" xfId="18518"/>
    <cellStyle name="40% - Accent4 2 2 10 2" xfId="18519"/>
    <cellStyle name="40% - Accent4 2 2 11" xfId="18520"/>
    <cellStyle name="40% - Accent4 2 2 2" xfId="18521"/>
    <cellStyle name="40% - Accent4 2 2 2 10" xfId="18522"/>
    <cellStyle name="40% - Accent4 2 2 2 2" xfId="18523"/>
    <cellStyle name="40% - Accent4 2 2 2 2 2" xfId="18524"/>
    <cellStyle name="40% - Accent4 2 2 2 2 2 2" xfId="18525"/>
    <cellStyle name="40% - Accent4 2 2 2 2 2 2 2" xfId="18526"/>
    <cellStyle name="40% - Accent4 2 2 2 2 2 2 2 2" xfId="18527"/>
    <cellStyle name="40% - Accent4 2 2 2 2 2 2 2 2 2" xfId="18528"/>
    <cellStyle name="40% - Accent4 2 2 2 2 2 2 2 2 2 2" xfId="18529"/>
    <cellStyle name="40% - Accent4 2 2 2 2 2 2 2 2 2 2 2" xfId="18530"/>
    <cellStyle name="40% - Accent4 2 2 2 2 2 2 2 2 2 2 2 2" xfId="18531"/>
    <cellStyle name="40% - Accent4 2 2 2 2 2 2 2 2 2 2 3" xfId="18532"/>
    <cellStyle name="40% - Accent4 2 2 2 2 2 2 2 2 2 3" xfId="18533"/>
    <cellStyle name="40% - Accent4 2 2 2 2 2 2 2 2 2 3 2" xfId="18534"/>
    <cellStyle name="40% - Accent4 2 2 2 2 2 2 2 2 2 4" xfId="18535"/>
    <cellStyle name="40% - Accent4 2 2 2 2 2 2 2 2 3" xfId="18536"/>
    <cellStyle name="40% - Accent4 2 2 2 2 2 2 2 2 3 2" xfId="18537"/>
    <cellStyle name="40% - Accent4 2 2 2 2 2 2 2 2 3 2 2" xfId="18538"/>
    <cellStyle name="40% - Accent4 2 2 2 2 2 2 2 2 3 3" xfId="18539"/>
    <cellStyle name="40% - Accent4 2 2 2 2 2 2 2 2 4" xfId="18540"/>
    <cellStyle name="40% - Accent4 2 2 2 2 2 2 2 2 4 2" xfId="18541"/>
    <cellStyle name="40% - Accent4 2 2 2 2 2 2 2 2 5" xfId="18542"/>
    <cellStyle name="40% - Accent4 2 2 2 2 2 2 2 3" xfId="18543"/>
    <cellStyle name="40% - Accent4 2 2 2 2 2 2 2 3 2" xfId="18544"/>
    <cellStyle name="40% - Accent4 2 2 2 2 2 2 2 3 2 2" xfId="18545"/>
    <cellStyle name="40% - Accent4 2 2 2 2 2 2 2 3 2 2 2" xfId="18546"/>
    <cellStyle name="40% - Accent4 2 2 2 2 2 2 2 3 2 3" xfId="18547"/>
    <cellStyle name="40% - Accent4 2 2 2 2 2 2 2 3 3" xfId="18548"/>
    <cellStyle name="40% - Accent4 2 2 2 2 2 2 2 3 3 2" xfId="18549"/>
    <cellStyle name="40% - Accent4 2 2 2 2 2 2 2 3 4" xfId="18550"/>
    <cellStyle name="40% - Accent4 2 2 2 2 2 2 2 4" xfId="18551"/>
    <cellStyle name="40% - Accent4 2 2 2 2 2 2 2 4 2" xfId="18552"/>
    <cellStyle name="40% - Accent4 2 2 2 2 2 2 2 4 2 2" xfId="18553"/>
    <cellStyle name="40% - Accent4 2 2 2 2 2 2 2 4 3" xfId="18554"/>
    <cellStyle name="40% - Accent4 2 2 2 2 2 2 2 5" xfId="18555"/>
    <cellStyle name="40% - Accent4 2 2 2 2 2 2 2 5 2" xfId="18556"/>
    <cellStyle name="40% - Accent4 2 2 2 2 2 2 2 6" xfId="18557"/>
    <cellStyle name="40% - Accent4 2 2 2 2 2 2 3" xfId="18558"/>
    <cellStyle name="40% - Accent4 2 2 2 2 2 2 3 2" xfId="18559"/>
    <cellStyle name="40% - Accent4 2 2 2 2 2 2 3 2 2" xfId="18560"/>
    <cellStyle name="40% - Accent4 2 2 2 2 2 2 3 2 2 2" xfId="18561"/>
    <cellStyle name="40% - Accent4 2 2 2 2 2 2 3 2 2 2 2" xfId="18562"/>
    <cellStyle name="40% - Accent4 2 2 2 2 2 2 3 2 2 3" xfId="18563"/>
    <cellStyle name="40% - Accent4 2 2 2 2 2 2 3 2 3" xfId="18564"/>
    <cellStyle name="40% - Accent4 2 2 2 2 2 2 3 2 3 2" xfId="18565"/>
    <cellStyle name="40% - Accent4 2 2 2 2 2 2 3 2 4" xfId="18566"/>
    <cellStyle name="40% - Accent4 2 2 2 2 2 2 3 3" xfId="18567"/>
    <cellStyle name="40% - Accent4 2 2 2 2 2 2 3 3 2" xfId="18568"/>
    <cellStyle name="40% - Accent4 2 2 2 2 2 2 3 3 2 2" xfId="18569"/>
    <cellStyle name="40% - Accent4 2 2 2 2 2 2 3 3 3" xfId="18570"/>
    <cellStyle name="40% - Accent4 2 2 2 2 2 2 3 4" xfId="18571"/>
    <cellStyle name="40% - Accent4 2 2 2 2 2 2 3 4 2" xfId="18572"/>
    <cellStyle name="40% - Accent4 2 2 2 2 2 2 3 5" xfId="18573"/>
    <cellStyle name="40% - Accent4 2 2 2 2 2 2 4" xfId="18574"/>
    <cellStyle name="40% - Accent4 2 2 2 2 2 2 4 2" xfId="18575"/>
    <cellStyle name="40% - Accent4 2 2 2 2 2 2 4 2 2" xfId="18576"/>
    <cellStyle name="40% - Accent4 2 2 2 2 2 2 4 2 2 2" xfId="18577"/>
    <cellStyle name="40% - Accent4 2 2 2 2 2 2 4 2 3" xfId="18578"/>
    <cellStyle name="40% - Accent4 2 2 2 2 2 2 4 3" xfId="18579"/>
    <cellStyle name="40% - Accent4 2 2 2 2 2 2 4 3 2" xfId="18580"/>
    <cellStyle name="40% - Accent4 2 2 2 2 2 2 4 4" xfId="18581"/>
    <cellStyle name="40% - Accent4 2 2 2 2 2 2 5" xfId="18582"/>
    <cellStyle name="40% - Accent4 2 2 2 2 2 2 5 2" xfId="18583"/>
    <cellStyle name="40% - Accent4 2 2 2 2 2 2 5 2 2" xfId="18584"/>
    <cellStyle name="40% - Accent4 2 2 2 2 2 2 5 3" xfId="18585"/>
    <cellStyle name="40% - Accent4 2 2 2 2 2 2 6" xfId="18586"/>
    <cellStyle name="40% - Accent4 2 2 2 2 2 2 6 2" xfId="18587"/>
    <cellStyle name="40% - Accent4 2 2 2 2 2 2 7" xfId="18588"/>
    <cellStyle name="40% - Accent4 2 2 2 2 2 3" xfId="18589"/>
    <cellStyle name="40% - Accent4 2 2 2 2 2 3 2" xfId="18590"/>
    <cellStyle name="40% - Accent4 2 2 2 2 2 3 2 2" xfId="18591"/>
    <cellStyle name="40% - Accent4 2 2 2 2 2 3 2 2 2" xfId="18592"/>
    <cellStyle name="40% - Accent4 2 2 2 2 2 3 2 2 2 2" xfId="18593"/>
    <cellStyle name="40% - Accent4 2 2 2 2 2 3 2 2 2 2 2" xfId="18594"/>
    <cellStyle name="40% - Accent4 2 2 2 2 2 3 2 2 2 3" xfId="18595"/>
    <cellStyle name="40% - Accent4 2 2 2 2 2 3 2 2 3" xfId="18596"/>
    <cellStyle name="40% - Accent4 2 2 2 2 2 3 2 2 3 2" xfId="18597"/>
    <cellStyle name="40% - Accent4 2 2 2 2 2 3 2 2 4" xfId="18598"/>
    <cellStyle name="40% - Accent4 2 2 2 2 2 3 2 3" xfId="18599"/>
    <cellStyle name="40% - Accent4 2 2 2 2 2 3 2 3 2" xfId="18600"/>
    <cellStyle name="40% - Accent4 2 2 2 2 2 3 2 3 2 2" xfId="18601"/>
    <cellStyle name="40% - Accent4 2 2 2 2 2 3 2 3 3" xfId="18602"/>
    <cellStyle name="40% - Accent4 2 2 2 2 2 3 2 4" xfId="18603"/>
    <cellStyle name="40% - Accent4 2 2 2 2 2 3 2 4 2" xfId="18604"/>
    <cellStyle name="40% - Accent4 2 2 2 2 2 3 2 5" xfId="18605"/>
    <cellStyle name="40% - Accent4 2 2 2 2 2 3 3" xfId="18606"/>
    <cellStyle name="40% - Accent4 2 2 2 2 2 3 3 2" xfId="18607"/>
    <cellStyle name="40% - Accent4 2 2 2 2 2 3 3 2 2" xfId="18608"/>
    <cellStyle name="40% - Accent4 2 2 2 2 2 3 3 2 2 2" xfId="18609"/>
    <cellStyle name="40% - Accent4 2 2 2 2 2 3 3 2 3" xfId="18610"/>
    <cellStyle name="40% - Accent4 2 2 2 2 2 3 3 3" xfId="18611"/>
    <cellStyle name="40% - Accent4 2 2 2 2 2 3 3 3 2" xfId="18612"/>
    <cellStyle name="40% - Accent4 2 2 2 2 2 3 3 4" xfId="18613"/>
    <cellStyle name="40% - Accent4 2 2 2 2 2 3 4" xfId="18614"/>
    <cellStyle name="40% - Accent4 2 2 2 2 2 3 4 2" xfId="18615"/>
    <cellStyle name="40% - Accent4 2 2 2 2 2 3 4 2 2" xfId="18616"/>
    <cellStyle name="40% - Accent4 2 2 2 2 2 3 4 3" xfId="18617"/>
    <cellStyle name="40% - Accent4 2 2 2 2 2 3 5" xfId="18618"/>
    <cellStyle name="40% - Accent4 2 2 2 2 2 3 5 2" xfId="18619"/>
    <cellStyle name="40% - Accent4 2 2 2 2 2 3 6" xfId="18620"/>
    <cellStyle name="40% - Accent4 2 2 2 2 2 4" xfId="18621"/>
    <cellStyle name="40% - Accent4 2 2 2 2 2 4 2" xfId="18622"/>
    <cellStyle name="40% - Accent4 2 2 2 2 2 4 2 2" xfId="18623"/>
    <cellStyle name="40% - Accent4 2 2 2 2 2 4 2 2 2" xfId="18624"/>
    <cellStyle name="40% - Accent4 2 2 2 2 2 4 2 2 2 2" xfId="18625"/>
    <cellStyle name="40% - Accent4 2 2 2 2 2 4 2 2 3" xfId="18626"/>
    <cellStyle name="40% - Accent4 2 2 2 2 2 4 2 3" xfId="18627"/>
    <cellStyle name="40% - Accent4 2 2 2 2 2 4 2 3 2" xfId="18628"/>
    <cellStyle name="40% - Accent4 2 2 2 2 2 4 2 4" xfId="18629"/>
    <cellStyle name="40% - Accent4 2 2 2 2 2 4 3" xfId="18630"/>
    <cellStyle name="40% - Accent4 2 2 2 2 2 4 3 2" xfId="18631"/>
    <cellStyle name="40% - Accent4 2 2 2 2 2 4 3 2 2" xfId="18632"/>
    <cellStyle name="40% - Accent4 2 2 2 2 2 4 3 3" xfId="18633"/>
    <cellStyle name="40% - Accent4 2 2 2 2 2 4 4" xfId="18634"/>
    <cellStyle name="40% - Accent4 2 2 2 2 2 4 4 2" xfId="18635"/>
    <cellStyle name="40% - Accent4 2 2 2 2 2 4 5" xfId="18636"/>
    <cellStyle name="40% - Accent4 2 2 2 2 2 5" xfId="18637"/>
    <cellStyle name="40% - Accent4 2 2 2 2 2 5 2" xfId="18638"/>
    <cellStyle name="40% - Accent4 2 2 2 2 2 5 2 2" xfId="18639"/>
    <cellStyle name="40% - Accent4 2 2 2 2 2 5 2 2 2" xfId="18640"/>
    <cellStyle name="40% - Accent4 2 2 2 2 2 5 2 3" xfId="18641"/>
    <cellStyle name="40% - Accent4 2 2 2 2 2 5 3" xfId="18642"/>
    <cellStyle name="40% - Accent4 2 2 2 2 2 5 3 2" xfId="18643"/>
    <cellStyle name="40% - Accent4 2 2 2 2 2 5 4" xfId="18644"/>
    <cellStyle name="40% - Accent4 2 2 2 2 2 6" xfId="18645"/>
    <cellStyle name="40% - Accent4 2 2 2 2 2 6 2" xfId="18646"/>
    <cellStyle name="40% - Accent4 2 2 2 2 2 6 2 2" xfId="18647"/>
    <cellStyle name="40% - Accent4 2 2 2 2 2 6 3" xfId="18648"/>
    <cellStyle name="40% - Accent4 2 2 2 2 2 7" xfId="18649"/>
    <cellStyle name="40% - Accent4 2 2 2 2 2 7 2" xfId="18650"/>
    <cellStyle name="40% - Accent4 2 2 2 2 2 8" xfId="18651"/>
    <cellStyle name="40% - Accent4 2 2 2 2 3" xfId="18652"/>
    <cellStyle name="40% - Accent4 2 2 2 2 3 2" xfId="18653"/>
    <cellStyle name="40% - Accent4 2 2 2 2 3 2 2" xfId="18654"/>
    <cellStyle name="40% - Accent4 2 2 2 2 3 2 2 2" xfId="18655"/>
    <cellStyle name="40% - Accent4 2 2 2 2 3 2 2 2 2" xfId="18656"/>
    <cellStyle name="40% - Accent4 2 2 2 2 3 2 2 2 2 2" xfId="18657"/>
    <cellStyle name="40% - Accent4 2 2 2 2 3 2 2 2 2 2 2" xfId="18658"/>
    <cellStyle name="40% - Accent4 2 2 2 2 3 2 2 2 2 3" xfId="18659"/>
    <cellStyle name="40% - Accent4 2 2 2 2 3 2 2 2 3" xfId="18660"/>
    <cellStyle name="40% - Accent4 2 2 2 2 3 2 2 2 3 2" xfId="18661"/>
    <cellStyle name="40% - Accent4 2 2 2 2 3 2 2 2 4" xfId="18662"/>
    <cellStyle name="40% - Accent4 2 2 2 2 3 2 2 3" xfId="18663"/>
    <cellStyle name="40% - Accent4 2 2 2 2 3 2 2 3 2" xfId="18664"/>
    <cellStyle name="40% - Accent4 2 2 2 2 3 2 2 3 2 2" xfId="18665"/>
    <cellStyle name="40% - Accent4 2 2 2 2 3 2 2 3 3" xfId="18666"/>
    <cellStyle name="40% - Accent4 2 2 2 2 3 2 2 4" xfId="18667"/>
    <cellStyle name="40% - Accent4 2 2 2 2 3 2 2 4 2" xfId="18668"/>
    <cellStyle name="40% - Accent4 2 2 2 2 3 2 2 5" xfId="18669"/>
    <cellStyle name="40% - Accent4 2 2 2 2 3 2 3" xfId="18670"/>
    <cellStyle name="40% - Accent4 2 2 2 2 3 2 3 2" xfId="18671"/>
    <cellStyle name="40% - Accent4 2 2 2 2 3 2 3 2 2" xfId="18672"/>
    <cellStyle name="40% - Accent4 2 2 2 2 3 2 3 2 2 2" xfId="18673"/>
    <cellStyle name="40% - Accent4 2 2 2 2 3 2 3 2 3" xfId="18674"/>
    <cellStyle name="40% - Accent4 2 2 2 2 3 2 3 3" xfId="18675"/>
    <cellStyle name="40% - Accent4 2 2 2 2 3 2 3 3 2" xfId="18676"/>
    <cellStyle name="40% - Accent4 2 2 2 2 3 2 3 4" xfId="18677"/>
    <cellStyle name="40% - Accent4 2 2 2 2 3 2 4" xfId="18678"/>
    <cellStyle name="40% - Accent4 2 2 2 2 3 2 4 2" xfId="18679"/>
    <cellStyle name="40% - Accent4 2 2 2 2 3 2 4 2 2" xfId="18680"/>
    <cellStyle name="40% - Accent4 2 2 2 2 3 2 4 3" xfId="18681"/>
    <cellStyle name="40% - Accent4 2 2 2 2 3 2 5" xfId="18682"/>
    <cellStyle name="40% - Accent4 2 2 2 2 3 2 5 2" xfId="18683"/>
    <cellStyle name="40% - Accent4 2 2 2 2 3 2 6" xfId="18684"/>
    <cellStyle name="40% - Accent4 2 2 2 2 3 3" xfId="18685"/>
    <cellStyle name="40% - Accent4 2 2 2 2 3 3 2" xfId="18686"/>
    <cellStyle name="40% - Accent4 2 2 2 2 3 3 2 2" xfId="18687"/>
    <cellStyle name="40% - Accent4 2 2 2 2 3 3 2 2 2" xfId="18688"/>
    <cellStyle name="40% - Accent4 2 2 2 2 3 3 2 2 2 2" xfId="18689"/>
    <cellStyle name="40% - Accent4 2 2 2 2 3 3 2 2 3" xfId="18690"/>
    <cellStyle name="40% - Accent4 2 2 2 2 3 3 2 3" xfId="18691"/>
    <cellStyle name="40% - Accent4 2 2 2 2 3 3 2 3 2" xfId="18692"/>
    <cellStyle name="40% - Accent4 2 2 2 2 3 3 2 4" xfId="18693"/>
    <cellStyle name="40% - Accent4 2 2 2 2 3 3 3" xfId="18694"/>
    <cellStyle name="40% - Accent4 2 2 2 2 3 3 3 2" xfId="18695"/>
    <cellStyle name="40% - Accent4 2 2 2 2 3 3 3 2 2" xfId="18696"/>
    <cellStyle name="40% - Accent4 2 2 2 2 3 3 3 3" xfId="18697"/>
    <cellStyle name="40% - Accent4 2 2 2 2 3 3 4" xfId="18698"/>
    <cellStyle name="40% - Accent4 2 2 2 2 3 3 4 2" xfId="18699"/>
    <cellStyle name="40% - Accent4 2 2 2 2 3 3 5" xfId="18700"/>
    <cellStyle name="40% - Accent4 2 2 2 2 3 4" xfId="18701"/>
    <cellStyle name="40% - Accent4 2 2 2 2 3 4 2" xfId="18702"/>
    <cellStyle name="40% - Accent4 2 2 2 2 3 4 2 2" xfId="18703"/>
    <cellStyle name="40% - Accent4 2 2 2 2 3 4 2 2 2" xfId="18704"/>
    <cellStyle name="40% - Accent4 2 2 2 2 3 4 2 3" xfId="18705"/>
    <cellStyle name="40% - Accent4 2 2 2 2 3 4 3" xfId="18706"/>
    <cellStyle name="40% - Accent4 2 2 2 2 3 4 3 2" xfId="18707"/>
    <cellStyle name="40% - Accent4 2 2 2 2 3 4 4" xfId="18708"/>
    <cellStyle name="40% - Accent4 2 2 2 2 3 5" xfId="18709"/>
    <cellStyle name="40% - Accent4 2 2 2 2 3 5 2" xfId="18710"/>
    <cellStyle name="40% - Accent4 2 2 2 2 3 5 2 2" xfId="18711"/>
    <cellStyle name="40% - Accent4 2 2 2 2 3 5 3" xfId="18712"/>
    <cellStyle name="40% - Accent4 2 2 2 2 3 6" xfId="18713"/>
    <cellStyle name="40% - Accent4 2 2 2 2 3 6 2" xfId="18714"/>
    <cellStyle name="40% - Accent4 2 2 2 2 3 7" xfId="18715"/>
    <cellStyle name="40% - Accent4 2 2 2 2 4" xfId="18716"/>
    <cellStyle name="40% - Accent4 2 2 2 2 4 2" xfId="18717"/>
    <cellStyle name="40% - Accent4 2 2 2 2 4 2 2" xfId="18718"/>
    <cellStyle name="40% - Accent4 2 2 2 2 4 2 2 2" xfId="18719"/>
    <cellStyle name="40% - Accent4 2 2 2 2 4 2 2 2 2" xfId="18720"/>
    <cellStyle name="40% - Accent4 2 2 2 2 4 2 2 2 2 2" xfId="18721"/>
    <cellStyle name="40% - Accent4 2 2 2 2 4 2 2 2 3" xfId="18722"/>
    <cellStyle name="40% - Accent4 2 2 2 2 4 2 2 3" xfId="18723"/>
    <cellStyle name="40% - Accent4 2 2 2 2 4 2 2 3 2" xfId="18724"/>
    <cellStyle name="40% - Accent4 2 2 2 2 4 2 2 4" xfId="18725"/>
    <cellStyle name="40% - Accent4 2 2 2 2 4 2 3" xfId="18726"/>
    <cellStyle name="40% - Accent4 2 2 2 2 4 2 3 2" xfId="18727"/>
    <cellStyle name="40% - Accent4 2 2 2 2 4 2 3 2 2" xfId="18728"/>
    <cellStyle name="40% - Accent4 2 2 2 2 4 2 3 3" xfId="18729"/>
    <cellStyle name="40% - Accent4 2 2 2 2 4 2 4" xfId="18730"/>
    <cellStyle name="40% - Accent4 2 2 2 2 4 2 4 2" xfId="18731"/>
    <cellStyle name="40% - Accent4 2 2 2 2 4 2 5" xfId="18732"/>
    <cellStyle name="40% - Accent4 2 2 2 2 4 3" xfId="18733"/>
    <cellStyle name="40% - Accent4 2 2 2 2 4 3 2" xfId="18734"/>
    <cellStyle name="40% - Accent4 2 2 2 2 4 3 2 2" xfId="18735"/>
    <cellStyle name="40% - Accent4 2 2 2 2 4 3 2 2 2" xfId="18736"/>
    <cellStyle name="40% - Accent4 2 2 2 2 4 3 2 3" xfId="18737"/>
    <cellStyle name="40% - Accent4 2 2 2 2 4 3 3" xfId="18738"/>
    <cellStyle name="40% - Accent4 2 2 2 2 4 3 3 2" xfId="18739"/>
    <cellStyle name="40% - Accent4 2 2 2 2 4 3 4" xfId="18740"/>
    <cellStyle name="40% - Accent4 2 2 2 2 4 4" xfId="18741"/>
    <cellStyle name="40% - Accent4 2 2 2 2 4 4 2" xfId="18742"/>
    <cellStyle name="40% - Accent4 2 2 2 2 4 4 2 2" xfId="18743"/>
    <cellStyle name="40% - Accent4 2 2 2 2 4 4 3" xfId="18744"/>
    <cellStyle name="40% - Accent4 2 2 2 2 4 5" xfId="18745"/>
    <cellStyle name="40% - Accent4 2 2 2 2 4 5 2" xfId="18746"/>
    <cellStyle name="40% - Accent4 2 2 2 2 4 6" xfId="18747"/>
    <cellStyle name="40% - Accent4 2 2 2 2 5" xfId="18748"/>
    <cellStyle name="40% - Accent4 2 2 2 2 5 2" xfId="18749"/>
    <cellStyle name="40% - Accent4 2 2 2 2 5 2 2" xfId="18750"/>
    <cellStyle name="40% - Accent4 2 2 2 2 5 2 2 2" xfId="18751"/>
    <cellStyle name="40% - Accent4 2 2 2 2 5 2 2 2 2" xfId="18752"/>
    <cellStyle name="40% - Accent4 2 2 2 2 5 2 2 3" xfId="18753"/>
    <cellStyle name="40% - Accent4 2 2 2 2 5 2 3" xfId="18754"/>
    <cellStyle name="40% - Accent4 2 2 2 2 5 2 3 2" xfId="18755"/>
    <cellStyle name="40% - Accent4 2 2 2 2 5 2 4" xfId="18756"/>
    <cellStyle name="40% - Accent4 2 2 2 2 5 3" xfId="18757"/>
    <cellStyle name="40% - Accent4 2 2 2 2 5 3 2" xfId="18758"/>
    <cellStyle name="40% - Accent4 2 2 2 2 5 3 2 2" xfId="18759"/>
    <cellStyle name="40% - Accent4 2 2 2 2 5 3 3" xfId="18760"/>
    <cellStyle name="40% - Accent4 2 2 2 2 5 4" xfId="18761"/>
    <cellStyle name="40% - Accent4 2 2 2 2 5 4 2" xfId="18762"/>
    <cellStyle name="40% - Accent4 2 2 2 2 5 5" xfId="18763"/>
    <cellStyle name="40% - Accent4 2 2 2 2 6" xfId="18764"/>
    <cellStyle name="40% - Accent4 2 2 2 2 6 2" xfId="18765"/>
    <cellStyle name="40% - Accent4 2 2 2 2 6 2 2" xfId="18766"/>
    <cellStyle name="40% - Accent4 2 2 2 2 6 2 2 2" xfId="18767"/>
    <cellStyle name="40% - Accent4 2 2 2 2 6 2 3" xfId="18768"/>
    <cellStyle name="40% - Accent4 2 2 2 2 6 3" xfId="18769"/>
    <cellStyle name="40% - Accent4 2 2 2 2 6 3 2" xfId="18770"/>
    <cellStyle name="40% - Accent4 2 2 2 2 6 4" xfId="18771"/>
    <cellStyle name="40% - Accent4 2 2 2 2 7" xfId="18772"/>
    <cellStyle name="40% - Accent4 2 2 2 2 7 2" xfId="18773"/>
    <cellStyle name="40% - Accent4 2 2 2 2 7 2 2" xfId="18774"/>
    <cellStyle name="40% - Accent4 2 2 2 2 7 3" xfId="18775"/>
    <cellStyle name="40% - Accent4 2 2 2 2 8" xfId="18776"/>
    <cellStyle name="40% - Accent4 2 2 2 2 8 2" xfId="18777"/>
    <cellStyle name="40% - Accent4 2 2 2 2 9" xfId="18778"/>
    <cellStyle name="40% - Accent4 2 2 2 3" xfId="18779"/>
    <cellStyle name="40% - Accent4 2 2 2 3 2" xfId="18780"/>
    <cellStyle name="40% - Accent4 2 2 2 3 2 2" xfId="18781"/>
    <cellStyle name="40% - Accent4 2 2 2 3 2 2 2" xfId="18782"/>
    <cellStyle name="40% - Accent4 2 2 2 3 2 2 2 2" xfId="18783"/>
    <cellStyle name="40% - Accent4 2 2 2 3 2 2 2 2 2" xfId="18784"/>
    <cellStyle name="40% - Accent4 2 2 2 3 2 2 2 2 2 2" xfId="18785"/>
    <cellStyle name="40% - Accent4 2 2 2 3 2 2 2 2 2 2 2" xfId="18786"/>
    <cellStyle name="40% - Accent4 2 2 2 3 2 2 2 2 2 3" xfId="18787"/>
    <cellStyle name="40% - Accent4 2 2 2 3 2 2 2 2 3" xfId="18788"/>
    <cellStyle name="40% - Accent4 2 2 2 3 2 2 2 2 3 2" xfId="18789"/>
    <cellStyle name="40% - Accent4 2 2 2 3 2 2 2 2 4" xfId="18790"/>
    <cellStyle name="40% - Accent4 2 2 2 3 2 2 2 3" xfId="18791"/>
    <cellStyle name="40% - Accent4 2 2 2 3 2 2 2 3 2" xfId="18792"/>
    <cellStyle name="40% - Accent4 2 2 2 3 2 2 2 3 2 2" xfId="18793"/>
    <cellStyle name="40% - Accent4 2 2 2 3 2 2 2 3 3" xfId="18794"/>
    <cellStyle name="40% - Accent4 2 2 2 3 2 2 2 4" xfId="18795"/>
    <cellStyle name="40% - Accent4 2 2 2 3 2 2 2 4 2" xfId="18796"/>
    <cellStyle name="40% - Accent4 2 2 2 3 2 2 2 5" xfId="18797"/>
    <cellStyle name="40% - Accent4 2 2 2 3 2 2 3" xfId="18798"/>
    <cellStyle name="40% - Accent4 2 2 2 3 2 2 3 2" xfId="18799"/>
    <cellStyle name="40% - Accent4 2 2 2 3 2 2 3 2 2" xfId="18800"/>
    <cellStyle name="40% - Accent4 2 2 2 3 2 2 3 2 2 2" xfId="18801"/>
    <cellStyle name="40% - Accent4 2 2 2 3 2 2 3 2 3" xfId="18802"/>
    <cellStyle name="40% - Accent4 2 2 2 3 2 2 3 3" xfId="18803"/>
    <cellStyle name="40% - Accent4 2 2 2 3 2 2 3 3 2" xfId="18804"/>
    <cellStyle name="40% - Accent4 2 2 2 3 2 2 3 4" xfId="18805"/>
    <cellStyle name="40% - Accent4 2 2 2 3 2 2 4" xfId="18806"/>
    <cellStyle name="40% - Accent4 2 2 2 3 2 2 4 2" xfId="18807"/>
    <cellStyle name="40% - Accent4 2 2 2 3 2 2 4 2 2" xfId="18808"/>
    <cellStyle name="40% - Accent4 2 2 2 3 2 2 4 3" xfId="18809"/>
    <cellStyle name="40% - Accent4 2 2 2 3 2 2 5" xfId="18810"/>
    <cellStyle name="40% - Accent4 2 2 2 3 2 2 5 2" xfId="18811"/>
    <cellStyle name="40% - Accent4 2 2 2 3 2 2 6" xfId="18812"/>
    <cellStyle name="40% - Accent4 2 2 2 3 2 3" xfId="18813"/>
    <cellStyle name="40% - Accent4 2 2 2 3 2 3 2" xfId="18814"/>
    <cellStyle name="40% - Accent4 2 2 2 3 2 3 2 2" xfId="18815"/>
    <cellStyle name="40% - Accent4 2 2 2 3 2 3 2 2 2" xfId="18816"/>
    <cellStyle name="40% - Accent4 2 2 2 3 2 3 2 2 2 2" xfId="18817"/>
    <cellStyle name="40% - Accent4 2 2 2 3 2 3 2 2 3" xfId="18818"/>
    <cellStyle name="40% - Accent4 2 2 2 3 2 3 2 3" xfId="18819"/>
    <cellStyle name="40% - Accent4 2 2 2 3 2 3 2 3 2" xfId="18820"/>
    <cellStyle name="40% - Accent4 2 2 2 3 2 3 2 4" xfId="18821"/>
    <cellStyle name="40% - Accent4 2 2 2 3 2 3 3" xfId="18822"/>
    <cellStyle name="40% - Accent4 2 2 2 3 2 3 3 2" xfId="18823"/>
    <cellStyle name="40% - Accent4 2 2 2 3 2 3 3 2 2" xfId="18824"/>
    <cellStyle name="40% - Accent4 2 2 2 3 2 3 3 3" xfId="18825"/>
    <cellStyle name="40% - Accent4 2 2 2 3 2 3 4" xfId="18826"/>
    <cellStyle name="40% - Accent4 2 2 2 3 2 3 4 2" xfId="18827"/>
    <cellStyle name="40% - Accent4 2 2 2 3 2 3 5" xfId="18828"/>
    <cellStyle name="40% - Accent4 2 2 2 3 2 4" xfId="18829"/>
    <cellStyle name="40% - Accent4 2 2 2 3 2 4 2" xfId="18830"/>
    <cellStyle name="40% - Accent4 2 2 2 3 2 4 2 2" xfId="18831"/>
    <cellStyle name="40% - Accent4 2 2 2 3 2 4 2 2 2" xfId="18832"/>
    <cellStyle name="40% - Accent4 2 2 2 3 2 4 2 3" xfId="18833"/>
    <cellStyle name="40% - Accent4 2 2 2 3 2 4 3" xfId="18834"/>
    <cellStyle name="40% - Accent4 2 2 2 3 2 4 3 2" xfId="18835"/>
    <cellStyle name="40% - Accent4 2 2 2 3 2 4 4" xfId="18836"/>
    <cellStyle name="40% - Accent4 2 2 2 3 2 5" xfId="18837"/>
    <cellStyle name="40% - Accent4 2 2 2 3 2 5 2" xfId="18838"/>
    <cellStyle name="40% - Accent4 2 2 2 3 2 5 2 2" xfId="18839"/>
    <cellStyle name="40% - Accent4 2 2 2 3 2 5 3" xfId="18840"/>
    <cellStyle name="40% - Accent4 2 2 2 3 2 6" xfId="18841"/>
    <cellStyle name="40% - Accent4 2 2 2 3 2 6 2" xfId="18842"/>
    <cellStyle name="40% - Accent4 2 2 2 3 2 7" xfId="18843"/>
    <cellStyle name="40% - Accent4 2 2 2 3 3" xfId="18844"/>
    <cellStyle name="40% - Accent4 2 2 2 3 3 2" xfId="18845"/>
    <cellStyle name="40% - Accent4 2 2 2 3 3 2 2" xfId="18846"/>
    <cellStyle name="40% - Accent4 2 2 2 3 3 2 2 2" xfId="18847"/>
    <cellStyle name="40% - Accent4 2 2 2 3 3 2 2 2 2" xfId="18848"/>
    <cellStyle name="40% - Accent4 2 2 2 3 3 2 2 2 2 2" xfId="18849"/>
    <cellStyle name="40% - Accent4 2 2 2 3 3 2 2 2 3" xfId="18850"/>
    <cellStyle name="40% - Accent4 2 2 2 3 3 2 2 3" xfId="18851"/>
    <cellStyle name="40% - Accent4 2 2 2 3 3 2 2 3 2" xfId="18852"/>
    <cellStyle name="40% - Accent4 2 2 2 3 3 2 2 4" xfId="18853"/>
    <cellStyle name="40% - Accent4 2 2 2 3 3 2 3" xfId="18854"/>
    <cellStyle name="40% - Accent4 2 2 2 3 3 2 3 2" xfId="18855"/>
    <cellStyle name="40% - Accent4 2 2 2 3 3 2 3 2 2" xfId="18856"/>
    <cellStyle name="40% - Accent4 2 2 2 3 3 2 3 3" xfId="18857"/>
    <cellStyle name="40% - Accent4 2 2 2 3 3 2 4" xfId="18858"/>
    <cellStyle name="40% - Accent4 2 2 2 3 3 2 4 2" xfId="18859"/>
    <cellStyle name="40% - Accent4 2 2 2 3 3 2 5" xfId="18860"/>
    <cellStyle name="40% - Accent4 2 2 2 3 3 3" xfId="18861"/>
    <cellStyle name="40% - Accent4 2 2 2 3 3 3 2" xfId="18862"/>
    <cellStyle name="40% - Accent4 2 2 2 3 3 3 2 2" xfId="18863"/>
    <cellStyle name="40% - Accent4 2 2 2 3 3 3 2 2 2" xfId="18864"/>
    <cellStyle name="40% - Accent4 2 2 2 3 3 3 2 3" xfId="18865"/>
    <cellStyle name="40% - Accent4 2 2 2 3 3 3 3" xfId="18866"/>
    <cellStyle name="40% - Accent4 2 2 2 3 3 3 3 2" xfId="18867"/>
    <cellStyle name="40% - Accent4 2 2 2 3 3 3 4" xfId="18868"/>
    <cellStyle name="40% - Accent4 2 2 2 3 3 4" xfId="18869"/>
    <cellStyle name="40% - Accent4 2 2 2 3 3 4 2" xfId="18870"/>
    <cellStyle name="40% - Accent4 2 2 2 3 3 4 2 2" xfId="18871"/>
    <cellStyle name="40% - Accent4 2 2 2 3 3 4 3" xfId="18872"/>
    <cellStyle name="40% - Accent4 2 2 2 3 3 5" xfId="18873"/>
    <cellStyle name="40% - Accent4 2 2 2 3 3 5 2" xfId="18874"/>
    <cellStyle name="40% - Accent4 2 2 2 3 3 6" xfId="18875"/>
    <cellStyle name="40% - Accent4 2 2 2 3 4" xfId="18876"/>
    <cellStyle name="40% - Accent4 2 2 2 3 4 2" xfId="18877"/>
    <cellStyle name="40% - Accent4 2 2 2 3 4 2 2" xfId="18878"/>
    <cellStyle name="40% - Accent4 2 2 2 3 4 2 2 2" xfId="18879"/>
    <cellStyle name="40% - Accent4 2 2 2 3 4 2 2 2 2" xfId="18880"/>
    <cellStyle name="40% - Accent4 2 2 2 3 4 2 2 3" xfId="18881"/>
    <cellStyle name="40% - Accent4 2 2 2 3 4 2 3" xfId="18882"/>
    <cellStyle name="40% - Accent4 2 2 2 3 4 2 3 2" xfId="18883"/>
    <cellStyle name="40% - Accent4 2 2 2 3 4 2 4" xfId="18884"/>
    <cellStyle name="40% - Accent4 2 2 2 3 4 3" xfId="18885"/>
    <cellStyle name="40% - Accent4 2 2 2 3 4 3 2" xfId="18886"/>
    <cellStyle name="40% - Accent4 2 2 2 3 4 3 2 2" xfId="18887"/>
    <cellStyle name="40% - Accent4 2 2 2 3 4 3 3" xfId="18888"/>
    <cellStyle name="40% - Accent4 2 2 2 3 4 4" xfId="18889"/>
    <cellStyle name="40% - Accent4 2 2 2 3 4 4 2" xfId="18890"/>
    <cellStyle name="40% - Accent4 2 2 2 3 4 5" xfId="18891"/>
    <cellStyle name="40% - Accent4 2 2 2 3 5" xfId="18892"/>
    <cellStyle name="40% - Accent4 2 2 2 3 5 2" xfId="18893"/>
    <cellStyle name="40% - Accent4 2 2 2 3 5 2 2" xfId="18894"/>
    <cellStyle name="40% - Accent4 2 2 2 3 5 2 2 2" xfId="18895"/>
    <cellStyle name="40% - Accent4 2 2 2 3 5 2 3" xfId="18896"/>
    <cellStyle name="40% - Accent4 2 2 2 3 5 3" xfId="18897"/>
    <cellStyle name="40% - Accent4 2 2 2 3 5 3 2" xfId="18898"/>
    <cellStyle name="40% - Accent4 2 2 2 3 5 4" xfId="18899"/>
    <cellStyle name="40% - Accent4 2 2 2 3 6" xfId="18900"/>
    <cellStyle name="40% - Accent4 2 2 2 3 6 2" xfId="18901"/>
    <cellStyle name="40% - Accent4 2 2 2 3 6 2 2" xfId="18902"/>
    <cellStyle name="40% - Accent4 2 2 2 3 6 3" xfId="18903"/>
    <cellStyle name="40% - Accent4 2 2 2 3 7" xfId="18904"/>
    <cellStyle name="40% - Accent4 2 2 2 3 7 2" xfId="18905"/>
    <cellStyle name="40% - Accent4 2 2 2 3 8" xfId="18906"/>
    <cellStyle name="40% - Accent4 2 2 2 4" xfId="18907"/>
    <cellStyle name="40% - Accent4 2 2 2 4 2" xfId="18908"/>
    <cellStyle name="40% - Accent4 2 2 2 4 2 2" xfId="18909"/>
    <cellStyle name="40% - Accent4 2 2 2 4 2 2 2" xfId="18910"/>
    <cellStyle name="40% - Accent4 2 2 2 4 2 2 2 2" xfId="18911"/>
    <cellStyle name="40% - Accent4 2 2 2 4 2 2 2 2 2" xfId="18912"/>
    <cellStyle name="40% - Accent4 2 2 2 4 2 2 2 2 2 2" xfId="18913"/>
    <cellStyle name="40% - Accent4 2 2 2 4 2 2 2 2 3" xfId="18914"/>
    <cellStyle name="40% - Accent4 2 2 2 4 2 2 2 3" xfId="18915"/>
    <cellStyle name="40% - Accent4 2 2 2 4 2 2 2 3 2" xfId="18916"/>
    <cellStyle name="40% - Accent4 2 2 2 4 2 2 2 4" xfId="18917"/>
    <cellStyle name="40% - Accent4 2 2 2 4 2 2 3" xfId="18918"/>
    <cellStyle name="40% - Accent4 2 2 2 4 2 2 3 2" xfId="18919"/>
    <cellStyle name="40% - Accent4 2 2 2 4 2 2 3 2 2" xfId="18920"/>
    <cellStyle name="40% - Accent4 2 2 2 4 2 2 3 3" xfId="18921"/>
    <cellStyle name="40% - Accent4 2 2 2 4 2 2 4" xfId="18922"/>
    <cellStyle name="40% - Accent4 2 2 2 4 2 2 4 2" xfId="18923"/>
    <cellStyle name="40% - Accent4 2 2 2 4 2 2 5" xfId="18924"/>
    <cellStyle name="40% - Accent4 2 2 2 4 2 3" xfId="18925"/>
    <cellStyle name="40% - Accent4 2 2 2 4 2 3 2" xfId="18926"/>
    <cellStyle name="40% - Accent4 2 2 2 4 2 3 2 2" xfId="18927"/>
    <cellStyle name="40% - Accent4 2 2 2 4 2 3 2 2 2" xfId="18928"/>
    <cellStyle name="40% - Accent4 2 2 2 4 2 3 2 3" xfId="18929"/>
    <cellStyle name="40% - Accent4 2 2 2 4 2 3 3" xfId="18930"/>
    <cellStyle name="40% - Accent4 2 2 2 4 2 3 3 2" xfId="18931"/>
    <cellStyle name="40% - Accent4 2 2 2 4 2 3 4" xfId="18932"/>
    <cellStyle name="40% - Accent4 2 2 2 4 2 4" xfId="18933"/>
    <cellStyle name="40% - Accent4 2 2 2 4 2 4 2" xfId="18934"/>
    <cellStyle name="40% - Accent4 2 2 2 4 2 4 2 2" xfId="18935"/>
    <cellStyle name="40% - Accent4 2 2 2 4 2 4 3" xfId="18936"/>
    <cellStyle name="40% - Accent4 2 2 2 4 2 5" xfId="18937"/>
    <cellStyle name="40% - Accent4 2 2 2 4 2 5 2" xfId="18938"/>
    <cellStyle name="40% - Accent4 2 2 2 4 2 6" xfId="18939"/>
    <cellStyle name="40% - Accent4 2 2 2 4 3" xfId="18940"/>
    <cellStyle name="40% - Accent4 2 2 2 4 3 2" xfId="18941"/>
    <cellStyle name="40% - Accent4 2 2 2 4 3 2 2" xfId="18942"/>
    <cellStyle name="40% - Accent4 2 2 2 4 3 2 2 2" xfId="18943"/>
    <cellStyle name="40% - Accent4 2 2 2 4 3 2 2 2 2" xfId="18944"/>
    <cellStyle name="40% - Accent4 2 2 2 4 3 2 2 3" xfId="18945"/>
    <cellStyle name="40% - Accent4 2 2 2 4 3 2 3" xfId="18946"/>
    <cellStyle name="40% - Accent4 2 2 2 4 3 2 3 2" xfId="18947"/>
    <cellStyle name="40% - Accent4 2 2 2 4 3 2 4" xfId="18948"/>
    <cellStyle name="40% - Accent4 2 2 2 4 3 3" xfId="18949"/>
    <cellStyle name="40% - Accent4 2 2 2 4 3 3 2" xfId="18950"/>
    <cellStyle name="40% - Accent4 2 2 2 4 3 3 2 2" xfId="18951"/>
    <cellStyle name="40% - Accent4 2 2 2 4 3 3 3" xfId="18952"/>
    <cellStyle name="40% - Accent4 2 2 2 4 3 4" xfId="18953"/>
    <cellStyle name="40% - Accent4 2 2 2 4 3 4 2" xfId="18954"/>
    <cellStyle name="40% - Accent4 2 2 2 4 3 5" xfId="18955"/>
    <cellStyle name="40% - Accent4 2 2 2 4 4" xfId="18956"/>
    <cellStyle name="40% - Accent4 2 2 2 4 4 2" xfId="18957"/>
    <cellStyle name="40% - Accent4 2 2 2 4 4 2 2" xfId="18958"/>
    <cellStyle name="40% - Accent4 2 2 2 4 4 2 2 2" xfId="18959"/>
    <cellStyle name="40% - Accent4 2 2 2 4 4 2 3" xfId="18960"/>
    <cellStyle name="40% - Accent4 2 2 2 4 4 3" xfId="18961"/>
    <cellStyle name="40% - Accent4 2 2 2 4 4 3 2" xfId="18962"/>
    <cellStyle name="40% - Accent4 2 2 2 4 4 4" xfId="18963"/>
    <cellStyle name="40% - Accent4 2 2 2 4 5" xfId="18964"/>
    <cellStyle name="40% - Accent4 2 2 2 4 5 2" xfId="18965"/>
    <cellStyle name="40% - Accent4 2 2 2 4 5 2 2" xfId="18966"/>
    <cellStyle name="40% - Accent4 2 2 2 4 5 3" xfId="18967"/>
    <cellStyle name="40% - Accent4 2 2 2 4 6" xfId="18968"/>
    <cellStyle name="40% - Accent4 2 2 2 4 6 2" xfId="18969"/>
    <cellStyle name="40% - Accent4 2 2 2 4 7" xfId="18970"/>
    <cellStyle name="40% - Accent4 2 2 2 5" xfId="18971"/>
    <cellStyle name="40% - Accent4 2 2 2 5 2" xfId="18972"/>
    <cellStyle name="40% - Accent4 2 2 2 5 2 2" xfId="18973"/>
    <cellStyle name="40% - Accent4 2 2 2 5 2 2 2" xfId="18974"/>
    <cellStyle name="40% - Accent4 2 2 2 5 2 2 2 2" xfId="18975"/>
    <cellStyle name="40% - Accent4 2 2 2 5 2 2 2 2 2" xfId="18976"/>
    <cellStyle name="40% - Accent4 2 2 2 5 2 2 2 3" xfId="18977"/>
    <cellStyle name="40% - Accent4 2 2 2 5 2 2 3" xfId="18978"/>
    <cellStyle name="40% - Accent4 2 2 2 5 2 2 3 2" xfId="18979"/>
    <cellStyle name="40% - Accent4 2 2 2 5 2 2 4" xfId="18980"/>
    <cellStyle name="40% - Accent4 2 2 2 5 2 3" xfId="18981"/>
    <cellStyle name="40% - Accent4 2 2 2 5 2 3 2" xfId="18982"/>
    <cellStyle name="40% - Accent4 2 2 2 5 2 3 2 2" xfId="18983"/>
    <cellStyle name="40% - Accent4 2 2 2 5 2 3 3" xfId="18984"/>
    <cellStyle name="40% - Accent4 2 2 2 5 2 4" xfId="18985"/>
    <cellStyle name="40% - Accent4 2 2 2 5 2 4 2" xfId="18986"/>
    <cellStyle name="40% - Accent4 2 2 2 5 2 5" xfId="18987"/>
    <cellStyle name="40% - Accent4 2 2 2 5 3" xfId="18988"/>
    <cellStyle name="40% - Accent4 2 2 2 5 3 2" xfId="18989"/>
    <cellStyle name="40% - Accent4 2 2 2 5 3 2 2" xfId="18990"/>
    <cellStyle name="40% - Accent4 2 2 2 5 3 2 2 2" xfId="18991"/>
    <cellStyle name="40% - Accent4 2 2 2 5 3 2 3" xfId="18992"/>
    <cellStyle name="40% - Accent4 2 2 2 5 3 3" xfId="18993"/>
    <cellStyle name="40% - Accent4 2 2 2 5 3 3 2" xfId="18994"/>
    <cellStyle name="40% - Accent4 2 2 2 5 3 4" xfId="18995"/>
    <cellStyle name="40% - Accent4 2 2 2 5 4" xfId="18996"/>
    <cellStyle name="40% - Accent4 2 2 2 5 4 2" xfId="18997"/>
    <cellStyle name="40% - Accent4 2 2 2 5 4 2 2" xfId="18998"/>
    <cellStyle name="40% - Accent4 2 2 2 5 4 3" xfId="18999"/>
    <cellStyle name="40% - Accent4 2 2 2 5 5" xfId="19000"/>
    <cellStyle name="40% - Accent4 2 2 2 5 5 2" xfId="19001"/>
    <cellStyle name="40% - Accent4 2 2 2 5 6" xfId="19002"/>
    <cellStyle name="40% - Accent4 2 2 2 6" xfId="19003"/>
    <cellStyle name="40% - Accent4 2 2 2 6 2" xfId="19004"/>
    <cellStyle name="40% - Accent4 2 2 2 6 2 2" xfId="19005"/>
    <cellStyle name="40% - Accent4 2 2 2 6 2 2 2" xfId="19006"/>
    <cellStyle name="40% - Accent4 2 2 2 6 2 2 2 2" xfId="19007"/>
    <cellStyle name="40% - Accent4 2 2 2 6 2 2 3" xfId="19008"/>
    <cellStyle name="40% - Accent4 2 2 2 6 2 3" xfId="19009"/>
    <cellStyle name="40% - Accent4 2 2 2 6 2 3 2" xfId="19010"/>
    <cellStyle name="40% - Accent4 2 2 2 6 2 4" xfId="19011"/>
    <cellStyle name="40% - Accent4 2 2 2 6 3" xfId="19012"/>
    <cellStyle name="40% - Accent4 2 2 2 6 3 2" xfId="19013"/>
    <cellStyle name="40% - Accent4 2 2 2 6 3 2 2" xfId="19014"/>
    <cellStyle name="40% - Accent4 2 2 2 6 3 3" xfId="19015"/>
    <cellStyle name="40% - Accent4 2 2 2 6 4" xfId="19016"/>
    <cellStyle name="40% - Accent4 2 2 2 6 4 2" xfId="19017"/>
    <cellStyle name="40% - Accent4 2 2 2 6 5" xfId="19018"/>
    <cellStyle name="40% - Accent4 2 2 2 7" xfId="19019"/>
    <cellStyle name="40% - Accent4 2 2 2 7 2" xfId="19020"/>
    <cellStyle name="40% - Accent4 2 2 2 7 2 2" xfId="19021"/>
    <cellStyle name="40% - Accent4 2 2 2 7 2 2 2" xfId="19022"/>
    <cellStyle name="40% - Accent4 2 2 2 7 2 3" xfId="19023"/>
    <cellStyle name="40% - Accent4 2 2 2 7 3" xfId="19024"/>
    <cellStyle name="40% - Accent4 2 2 2 7 3 2" xfId="19025"/>
    <cellStyle name="40% - Accent4 2 2 2 7 4" xfId="19026"/>
    <cellStyle name="40% - Accent4 2 2 2 8" xfId="19027"/>
    <cellStyle name="40% - Accent4 2 2 2 8 2" xfId="19028"/>
    <cellStyle name="40% - Accent4 2 2 2 8 2 2" xfId="19029"/>
    <cellStyle name="40% - Accent4 2 2 2 8 3" xfId="19030"/>
    <cellStyle name="40% - Accent4 2 2 2 9" xfId="19031"/>
    <cellStyle name="40% - Accent4 2 2 2 9 2" xfId="19032"/>
    <cellStyle name="40% - Accent4 2 2 3" xfId="19033"/>
    <cellStyle name="40% - Accent4 2 2 3 2" xfId="19034"/>
    <cellStyle name="40% - Accent4 2 2 3 2 2" xfId="19035"/>
    <cellStyle name="40% - Accent4 2 2 3 2 2 2" xfId="19036"/>
    <cellStyle name="40% - Accent4 2 2 3 2 2 2 2" xfId="19037"/>
    <cellStyle name="40% - Accent4 2 2 3 2 2 2 2 2" xfId="19038"/>
    <cellStyle name="40% - Accent4 2 2 3 2 2 2 2 2 2" xfId="19039"/>
    <cellStyle name="40% - Accent4 2 2 3 2 2 2 2 2 2 2" xfId="19040"/>
    <cellStyle name="40% - Accent4 2 2 3 2 2 2 2 2 2 2 2" xfId="19041"/>
    <cellStyle name="40% - Accent4 2 2 3 2 2 2 2 2 2 3" xfId="19042"/>
    <cellStyle name="40% - Accent4 2 2 3 2 2 2 2 2 3" xfId="19043"/>
    <cellStyle name="40% - Accent4 2 2 3 2 2 2 2 2 3 2" xfId="19044"/>
    <cellStyle name="40% - Accent4 2 2 3 2 2 2 2 2 4" xfId="19045"/>
    <cellStyle name="40% - Accent4 2 2 3 2 2 2 2 3" xfId="19046"/>
    <cellStyle name="40% - Accent4 2 2 3 2 2 2 2 3 2" xfId="19047"/>
    <cellStyle name="40% - Accent4 2 2 3 2 2 2 2 3 2 2" xfId="19048"/>
    <cellStyle name="40% - Accent4 2 2 3 2 2 2 2 3 3" xfId="19049"/>
    <cellStyle name="40% - Accent4 2 2 3 2 2 2 2 4" xfId="19050"/>
    <cellStyle name="40% - Accent4 2 2 3 2 2 2 2 4 2" xfId="19051"/>
    <cellStyle name="40% - Accent4 2 2 3 2 2 2 2 5" xfId="19052"/>
    <cellStyle name="40% - Accent4 2 2 3 2 2 2 3" xfId="19053"/>
    <cellStyle name="40% - Accent4 2 2 3 2 2 2 3 2" xfId="19054"/>
    <cellStyle name="40% - Accent4 2 2 3 2 2 2 3 2 2" xfId="19055"/>
    <cellStyle name="40% - Accent4 2 2 3 2 2 2 3 2 2 2" xfId="19056"/>
    <cellStyle name="40% - Accent4 2 2 3 2 2 2 3 2 3" xfId="19057"/>
    <cellStyle name="40% - Accent4 2 2 3 2 2 2 3 3" xfId="19058"/>
    <cellStyle name="40% - Accent4 2 2 3 2 2 2 3 3 2" xfId="19059"/>
    <cellStyle name="40% - Accent4 2 2 3 2 2 2 3 4" xfId="19060"/>
    <cellStyle name="40% - Accent4 2 2 3 2 2 2 4" xfId="19061"/>
    <cellStyle name="40% - Accent4 2 2 3 2 2 2 4 2" xfId="19062"/>
    <cellStyle name="40% - Accent4 2 2 3 2 2 2 4 2 2" xfId="19063"/>
    <cellStyle name="40% - Accent4 2 2 3 2 2 2 4 3" xfId="19064"/>
    <cellStyle name="40% - Accent4 2 2 3 2 2 2 5" xfId="19065"/>
    <cellStyle name="40% - Accent4 2 2 3 2 2 2 5 2" xfId="19066"/>
    <cellStyle name="40% - Accent4 2 2 3 2 2 2 6" xfId="19067"/>
    <cellStyle name="40% - Accent4 2 2 3 2 2 3" xfId="19068"/>
    <cellStyle name="40% - Accent4 2 2 3 2 2 3 2" xfId="19069"/>
    <cellStyle name="40% - Accent4 2 2 3 2 2 3 2 2" xfId="19070"/>
    <cellStyle name="40% - Accent4 2 2 3 2 2 3 2 2 2" xfId="19071"/>
    <cellStyle name="40% - Accent4 2 2 3 2 2 3 2 2 2 2" xfId="19072"/>
    <cellStyle name="40% - Accent4 2 2 3 2 2 3 2 2 3" xfId="19073"/>
    <cellStyle name="40% - Accent4 2 2 3 2 2 3 2 3" xfId="19074"/>
    <cellStyle name="40% - Accent4 2 2 3 2 2 3 2 3 2" xfId="19075"/>
    <cellStyle name="40% - Accent4 2 2 3 2 2 3 2 4" xfId="19076"/>
    <cellStyle name="40% - Accent4 2 2 3 2 2 3 3" xfId="19077"/>
    <cellStyle name="40% - Accent4 2 2 3 2 2 3 3 2" xfId="19078"/>
    <cellStyle name="40% - Accent4 2 2 3 2 2 3 3 2 2" xfId="19079"/>
    <cellStyle name="40% - Accent4 2 2 3 2 2 3 3 3" xfId="19080"/>
    <cellStyle name="40% - Accent4 2 2 3 2 2 3 4" xfId="19081"/>
    <cellStyle name="40% - Accent4 2 2 3 2 2 3 4 2" xfId="19082"/>
    <cellStyle name="40% - Accent4 2 2 3 2 2 3 5" xfId="19083"/>
    <cellStyle name="40% - Accent4 2 2 3 2 2 4" xfId="19084"/>
    <cellStyle name="40% - Accent4 2 2 3 2 2 4 2" xfId="19085"/>
    <cellStyle name="40% - Accent4 2 2 3 2 2 4 2 2" xfId="19086"/>
    <cellStyle name="40% - Accent4 2 2 3 2 2 4 2 2 2" xfId="19087"/>
    <cellStyle name="40% - Accent4 2 2 3 2 2 4 2 3" xfId="19088"/>
    <cellStyle name="40% - Accent4 2 2 3 2 2 4 3" xfId="19089"/>
    <cellStyle name="40% - Accent4 2 2 3 2 2 4 3 2" xfId="19090"/>
    <cellStyle name="40% - Accent4 2 2 3 2 2 4 4" xfId="19091"/>
    <cellStyle name="40% - Accent4 2 2 3 2 2 5" xfId="19092"/>
    <cellStyle name="40% - Accent4 2 2 3 2 2 5 2" xfId="19093"/>
    <cellStyle name="40% - Accent4 2 2 3 2 2 5 2 2" xfId="19094"/>
    <cellStyle name="40% - Accent4 2 2 3 2 2 5 3" xfId="19095"/>
    <cellStyle name="40% - Accent4 2 2 3 2 2 6" xfId="19096"/>
    <cellStyle name="40% - Accent4 2 2 3 2 2 6 2" xfId="19097"/>
    <cellStyle name="40% - Accent4 2 2 3 2 2 7" xfId="19098"/>
    <cellStyle name="40% - Accent4 2 2 3 2 3" xfId="19099"/>
    <cellStyle name="40% - Accent4 2 2 3 2 3 2" xfId="19100"/>
    <cellStyle name="40% - Accent4 2 2 3 2 3 2 2" xfId="19101"/>
    <cellStyle name="40% - Accent4 2 2 3 2 3 2 2 2" xfId="19102"/>
    <cellStyle name="40% - Accent4 2 2 3 2 3 2 2 2 2" xfId="19103"/>
    <cellStyle name="40% - Accent4 2 2 3 2 3 2 2 2 2 2" xfId="19104"/>
    <cellStyle name="40% - Accent4 2 2 3 2 3 2 2 2 3" xfId="19105"/>
    <cellStyle name="40% - Accent4 2 2 3 2 3 2 2 3" xfId="19106"/>
    <cellStyle name="40% - Accent4 2 2 3 2 3 2 2 3 2" xfId="19107"/>
    <cellStyle name="40% - Accent4 2 2 3 2 3 2 2 4" xfId="19108"/>
    <cellStyle name="40% - Accent4 2 2 3 2 3 2 3" xfId="19109"/>
    <cellStyle name="40% - Accent4 2 2 3 2 3 2 3 2" xfId="19110"/>
    <cellStyle name="40% - Accent4 2 2 3 2 3 2 3 2 2" xfId="19111"/>
    <cellStyle name="40% - Accent4 2 2 3 2 3 2 3 3" xfId="19112"/>
    <cellStyle name="40% - Accent4 2 2 3 2 3 2 4" xfId="19113"/>
    <cellStyle name="40% - Accent4 2 2 3 2 3 2 4 2" xfId="19114"/>
    <cellStyle name="40% - Accent4 2 2 3 2 3 2 5" xfId="19115"/>
    <cellStyle name="40% - Accent4 2 2 3 2 3 3" xfId="19116"/>
    <cellStyle name="40% - Accent4 2 2 3 2 3 3 2" xfId="19117"/>
    <cellStyle name="40% - Accent4 2 2 3 2 3 3 2 2" xfId="19118"/>
    <cellStyle name="40% - Accent4 2 2 3 2 3 3 2 2 2" xfId="19119"/>
    <cellStyle name="40% - Accent4 2 2 3 2 3 3 2 3" xfId="19120"/>
    <cellStyle name="40% - Accent4 2 2 3 2 3 3 3" xfId="19121"/>
    <cellStyle name="40% - Accent4 2 2 3 2 3 3 3 2" xfId="19122"/>
    <cellStyle name="40% - Accent4 2 2 3 2 3 3 4" xfId="19123"/>
    <cellStyle name="40% - Accent4 2 2 3 2 3 4" xfId="19124"/>
    <cellStyle name="40% - Accent4 2 2 3 2 3 4 2" xfId="19125"/>
    <cellStyle name="40% - Accent4 2 2 3 2 3 4 2 2" xfId="19126"/>
    <cellStyle name="40% - Accent4 2 2 3 2 3 4 3" xfId="19127"/>
    <cellStyle name="40% - Accent4 2 2 3 2 3 5" xfId="19128"/>
    <cellStyle name="40% - Accent4 2 2 3 2 3 5 2" xfId="19129"/>
    <cellStyle name="40% - Accent4 2 2 3 2 3 6" xfId="19130"/>
    <cellStyle name="40% - Accent4 2 2 3 2 4" xfId="19131"/>
    <cellStyle name="40% - Accent4 2 2 3 2 4 2" xfId="19132"/>
    <cellStyle name="40% - Accent4 2 2 3 2 4 2 2" xfId="19133"/>
    <cellStyle name="40% - Accent4 2 2 3 2 4 2 2 2" xfId="19134"/>
    <cellStyle name="40% - Accent4 2 2 3 2 4 2 2 2 2" xfId="19135"/>
    <cellStyle name="40% - Accent4 2 2 3 2 4 2 2 3" xfId="19136"/>
    <cellStyle name="40% - Accent4 2 2 3 2 4 2 3" xfId="19137"/>
    <cellStyle name="40% - Accent4 2 2 3 2 4 2 3 2" xfId="19138"/>
    <cellStyle name="40% - Accent4 2 2 3 2 4 2 4" xfId="19139"/>
    <cellStyle name="40% - Accent4 2 2 3 2 4 3" xfId="19140"/>
    <cellStyle name="40% - Accent4 2 2 3 2 4 3 2" xfId="19141"/>
    <cellStyle name="40% - Accent4 2 2 3 2 4 3 2 2" xfId="19142"/>
    <cellStyle name="40% - Accent4 2 2 3 2 4 3 3" xfId="19143"/>
    <cellStyle name="40% - Accent4 2 2 3 2 4 4" xfId="19144"/>
    <cellStyle name="40% - Accent4 2 2 3 2 4 4 2" xfId="19145"/>
    <cellStyle name="40% - Accent4 2 2 3 2 4 5" xfId="19146"/>
    <cellStyle name="40% - Accent4 2 2 3 2 5" xfId="19147"/>
    <cellStyle name="40% - Accent4 2 2 3 2 5 2" xfId="19148"/>
    <cellStyle name="40% - Accent4 2 2 3 2 5 2 2" xfId="19149"/>
    <cellStyle name="40% - Accent4 2 2 3 2 5 2 2 2" xfId="19150"/>
    <cellStyle name="40% - Accent4 2 2 3 2 5 2 3" xfId="19151"/>
    <cellStyle name="40% - Accent4 2 2 3 2 5 3" xfId="19152"/>
    <cellStyle name="40% - Accent4 2 2 3 2 5 3 2" xfId="19153"/>
    <cellStyle name="40% - Accent4 2 2 3 2 5 4" xfId="19154"/>
    <cellStyle name="40% - Accent4 2 2 3 2 6" xfId="19155"/>
    <cellStyle name="40% - Accent4 2 2 3 2 6 2" xfId="19156"/>
    <cellStyle name="40% - Accent4 2 2 3 2 6 2 2" xfId="19157"/>
    <cellStyle name="40% - Accent4 2 2 3 2 6 3" xfId="19158"/>
    <cellStyle name="40% - Accent4 2 2 3 2 7" xfId="19159"/>
    <cellStyle name="40% - Accent4 2 2 3 2 7 2" xfId="19160"/>
    <cellStyle name="40% - Accent4 2 2 3 2 8" xfId="19161"/>
    <cellStyle name="40% - Accent4 2 2 3 3" xfId="19162"/>
    <cellStyle name="40% - Accent4 2 2 3 3 2" xfId="19163"/>
    <cellStyle name="40% - Accent4 2 2 3 3 2 2" xfId="19164"/>
    <cellStyle name="40% - Accent4 2 2 3 3 2 2 2" xfId="19165"/>
    <cellStyle name="40% - Accent4 2 2 3 3 2 2 2 2" xfId="19166"/>
    <cellStyle name="40% - Accent4 2 2 3 3 2 2 2 2 2" xfId="19167"/>
    <cellStyle name="40% - Accent4 2 2 3 3 2 2 2 2 2 2" xfId="19168"/>
    <cellStyle name="40% - Accent4 2 2 3 3 2 2 2 2 3" xfId="19169"/>
    <cellStyle name="40% - Accent4 2 2 3 3 2 2 2 3" xfId="19170"/>
    <cellStyle name="40% - Accent4 2 2 3 3 2 2 2 3 2" xfId="19171"/>
    <cellStyle name="40% - Accent4 2 2 3 3 2 2 2 4" xfId="19172"/>
    <cellStyle name="40% - Accent4 2 2 3 3 2 2 3" xfId="19173"/>
    <cellStyle name="40% - Accent4 2 2 3 3 2 2 3 2" xfId="19174"/>
    <cellStyle name="40% - Accent4 2 2 3 3 2 2 3 2 2" xfId="19175"/>
    <cellStyle name="40% - Accent4 2 2 3 3 2 2 3 3" xfId="19176"/>
    <cellStyle name="40% - Accent4 2 2 3 3 2 2 4" xfId="19177"/>
    <cellStyle name="40% - Accent4 2 2 3 3 2 2 4 2" xfId="19178"/>
    <cellStyle name="40% - Accent4 2 2 3 3 2 2 5" xfId="19179"/>
    <cellStyle name="40% - Accent4 2 2 3 3 2 3" xfId="19180"/>
    <cellStyle name="40% - Accent4 2 2 3 3 2 3 2" xfId="19181"/>
    <cellStyle name="40% - Accent4 2 2 3 3 2 3 2 2" xfId="19182"/>
    <cellStyle name="40% - Accent4 2 2 3 3 2 3 2 2 2" xfId="19183"/>
    <cellStyle name="40% - Accent4 2 2 3 3 2 3 2 3" xfId="19184"/>
    <cellStyle name="40% - Accent4 2 2 3 3 2 3 3" xfId="19185"/>
    <cellStyle name="40% - Accent4 2 2 3 3 2 3 3 2" xfId="19186"/>
    <cellStyle name="40% - Accent4 2 2 3 3 2 3 4" xfId="19187"/>
    <cellStyle name="40% - Accent4 2 2 3 3 2 4" xfId="19188"/>
    <cellStyle name="40% - Accent4 2 2 3 3 2 4 2" xfId="19189"/>
    <cellStyle name="40% - Accent4 2 2 3 3 2 4 2 2" xfId="19190"/>
    <cellStyle name="40% - Accent4 2 2 3 3 2 4 3" xfId="19191"/>
    <cellStyle name="40% - Accent4 2 2 3 3 2 5" xfId="19192"/>
    <cellStyle name="40% - Accent4 2 2 3 3 2 5 2" xfId="19193"/>
    <cellStyle name="40% - Accent4 2 2 3 3 2 6" xfId="19194"/>
    <cellStyle name="40% - Accent4 2 2 3 3 3" xfId="19195"/>
    <cellStyle name="40% - Accent4 2 2 3 3 3 2" xfId="19196"/>
    <cellStyle name="40% - Accent4 2 2 3 3 3 2 2" xfId="19197"/>
    <cellStyle name="40% - Accent4 2 2 3 3 3 2 2 2" xfId="19198"/>
    <cellStyle name="40% - Accent4 2 2 3 3 3 2 2 2 2" xfId="19199"/>
    <cellStyle name="40% - Accent4 2 2 3 3 3 2 2 3" xfId="19200"/>
    <cellStyle name="40% - Accent4 2 2 3 3 3 2 3" xfId="19201"/>
    <cellStyle name="40% - Accent4 2 2 3 3 3 2 3 2" xfId="19202"/>
    <cellStyle name="40% - Accent4 2 2 3 3 3 2 4" xfId="19203"/>
    <cellStyle name="40% - Accent4 2 2 3 3 3 3" xfId="19204"/>
    <cellStyle name="40% - Accent4 2 2 3 3 3 3 2" xfId="19205"/>
    <cellStyle name="40% - Accent4 2 2 3 3 3 3 2 2" xfId="19206"/>
    <cellStyle name="40% - Accent4 2 2 3 3 3 3 3" xfId="19207"/>
    <cellStyle name="40% - Accent4 2 2 3 3 3 4" xfId="19208"/>
    <cellStyle name="40% - Accent4 2 2 3 3 3 4 2" xfId="19209"/>
    <cellStyle name="40% - Accent4 2 2 3 3 3 5" xfId="19210"/>
    <cellStyle name="40% - Accent4 2 2 3 3 4" xfId="19211"/>
    <cellStyle name="40% - Accent4 2 2 3 3 4 2" xfId="19212"/>
    <cellStyle name="40% - Accent4 2 2 3 3 4 2 2" xfId="19213"/>
    <cellStyle name="40% - Accent4 2 2 3 3 4 2 2 2" xfId="19214"/>
    <cellStyle name="40% - Accent4 2 2 3 3 4 2 3" xfId="19215"/>
    <cellStyle name="40% - Accent4 2 2 3 3 4 3" xfId="19216"/>
    <cellStyle name="40% - Accent4 2 2 3 3 4 3 2" xfId="19217"/>
    <cellStyle name="40% - Accent4 2 2 3 3 4 4" xfId="19218"/>
    <cellStyle name="40% - Accent4 2 2 3 3 5" xfId="19219"/>
    <cellStyle name="40% - Accent4 2 2 3 3 5 2" xfId="19220"/>
    <cellStyle name="40% - Accent4 2 2 3 3 5 2 2" xfId="19221"/>
    <cellStyle name="40% - Accent4 2 2 3 3 5 3" xfId="19222"/>
    <cellStyle name="40% - Accent4 2 2 3 3 6" xfId="19223"/>
    <cellStyle name="40% - Accent4 2 2 3 3 6 2" xfId="19224"/>
    <cellStyle name="40% - Accent4 2 2 3 3 7" xfId="19225"/>
    <cellStyle name="40% - Accent4 2 2 3 4" xfId="19226"/>
    <cellStyle name="40% - Accent4 2 2 3 4 2" xfId="19227"/>
    <cellStyle name="40% - Accent4 2 2 3 4 2 2" xfId="19228"/>
    <cellStyle name="40% - Accent4 2 2 3 4 2 2 2" xfId="19229"/>
    <cellStyle name="40% - Accent4 2 2 3 4 2 2 2 2" xfId="19230"/>
    <cellStyle name="40% - Accent4 2 2 3 4 2 2 2 2 2" xfId="19231"/>
    <cellStyle name="40% - Accent4 2 2 3 4 2 2 2 3" xfId="19232"/>
    <cellStyle name="40% - Accent4 2 2 3 4 2 2 3" xfId="19233"/>
    <cellStyle name="40% - Accent4 2 2 3 4 2 2 3 2" xfId="19234"/>
    <cellStyle name="40% - Accent4 2 2 3 4 2 2 4" xfId="19235"/>
    <cellStyle name="40% - Accent4 2 2 3 4 2 3" xfId="19236"/>
    <cellStyle name="40% - Accent4 2 2 3 4 2 3 2" xfId="19237"/>
    <cellStyle name="40% - Accent4 2 2 3 4 2 3 2 2" xfId="19238"/>
    <cellStyle name="40% - Accent4 2 2 3 4 2 3 3" xfId="19239"/>
    <cellStyle name="40% - Accent4 2 2 3 4 2 4" xfId="19240"/>
    <cellStyle name="40% - Accent4 2 2 3 4 2 4 2" xfId="19241"/>
    <cellStyle name="40% - Accent4 2 2 3 4 2 5" xfId="19242"/>
    <cellStyle name="40% - Accent4 2 2 3 4 3" xfId="19243"/>
    <cellStyle name="40% - Accent4 2 2 3 4 3 2" xfId="19244"/>
    <cellStyle name="40% - Accent4 2 2 3 4 3 2 2" xfId="19245"/>
    <cellStyle name="40% - Accent4 2 2 3 4 3 2 2 2" xfId="19246"/>
    <cellStyle name="40% - Accent4 2 2 3 4 3 2 3" xfId="19247"/>
    <cellStyle name="40% - Accent4 2 2 3 4 3 3" xfId="19248"/>
    <cellStyle name="40% - Accent4 2 2 3 4 3 3 2" xfId="19249"/>
    <cellStyle name="40% - Accent4 2 2 3 4 3 4" xfId="19250"/>
    <cellStyle name="40% - Accent4 2 2 3 4 4" xfId="19251"/>
    <cellStyle name="40% - Accent4 2 2 3 4 4 2" xfId="19252"/>
    <cellStyle name="40% - Accent4 2 2 3 4 4 2 2" xfId="19253"/>
    <cellStyle name="40% - Accent4 2 2 3 4 4 3" xfId="19254"/>
    <cellStyle name="40% - Accent4 2 2 3 4 5" xfId="19255"/>
    <cellStyle name="40% - Accent4 2 2 3 4 5 2" xfId="19256"/>
    <cellStyle name="40% - Accent4 2 2 3 4 6" xfId="19257"/>
    <cellStyle name="40% - Accent4 2 2 3 5" xfId="19258"/>
    <cellStyle name="40% - Accent4 2 2 3 5 2" xfId="19259"/>
    <cellStyle name="40% - Accent4 2 2 3 5 2 2" xfId="19260"/>
    <cellStyle name="40% - Accent4 2 2 3 5 2 2 2" xfId="19261"/>
    <cellStyle name="40% - Accent4 2 2 3 5 2 2 2 2" xfId="19262"/>
    <cellStyle name="40% - Accent4 2 2 3 5 2 2 3" xfId="19263"/>
    <cellStyle name="40% - Accent4 2 2 3 5 2 3" xfId="19264"/>
    <cellStyle name="40% - Accent4 2 2 3 5 2 3 2" xfId="19265"/>
    <cellStyle name="40% - Accent4 2 2 3 5 2 4" xfId="19266"/>
    <cellStyle name="40% - Accent4 2 2 3 5 3" xfId="19267"/>
    <cellStyle name="40% - Accent4 2 2 3 5 3 2" xfId="19268"/>
    <cellStyle name="40% - Accent4 2 2 3 5 3 2 2" xfId="19269"/>
    <cellStyle name="40% - Accent4 2 2 3 5 3 3" xfId="19270"/>
    <cellStyle name="40% - Accent4 2 2 3 5 4" xfId="19271"/>
    <cellStyle name="40% - Accent4 2 2 3 5 4 2" xfId="19272"/>
    <cellStyle name="40% - Accent4 2 2 3 5 5" xfId="19273"/>
    <cellStyle name="40% - Accent4 2 2 3 6" xfId="19274"/>
    <cellStyle name="40% - Accent4 2 2 3 6 2" xfId="19275"/>
    <cellStyle name="40% - Accent4 2 2 3 6 2 2" xfId="19276"/>
    <cellStyle name="40% - Accent4 2 2 3 6 2 2 2" xfId="19277"/>
    <cellStyle name="40% - Accent4 2 2 3 6 2 3" xfId="19278"/>
    <cellStyle name="40% - Accent4 2 2 3 6 3" xfId="19279"/>
    <cellStyle name="40% - Accent4 2 2 3 6 3 2" xfId="19280"/>
    <cellStyle name="40% - Accent4 2 2 3 6 4" xfId="19281"/>
    <cellStyle name="40% - Accent4 2 2 3 7" xfId="19282"/>
    <cellStyle name="40% - Accent4 2 2 3 7 2" xfId="19283"/>
    <cellStyle name="40% - Accent4 2 2 3 7 2 2" xfId="19284"/>
    <cellStyle name="40% - Accent4 2 2 3 7 3" xfId="19285"/>
    <cellStyle name="40% - Accent4 2 2 3 8" xfId="19286"/>
    <cellStyle name="40% - Accent4 2 2 3 8 2" xfId="19287"/>
    <cellStyle name="40% - Accent4 2 2 3 9" xfId="19288"/>
    <cellStyle name="40% - Accent4 2 2 4" xfId="19289"/>
    <cellStyle name="40% - Accent4 2 2 4 2" xfId="19290"/>
    <cellStyle name="40% - Accent4 2 2 4 2 2" xfId="19291"/>
    <cellStyle name="40% - Accent4 2 2 4 2 2 2" xfId="19292"/>
    <cellStyle name="40% - Accent4 2 2 4 2 2 2 2" xfId="19293"/>
    <cellStyle name="40% - Accent4 2 2 4 2 2 2 2 2" xfId="19294"/>
    <cellStyle name="40% - Accent4 2 2 4 2 2 2 2 2 2" xfId="19295"/>
    <cellStyle name="40% - Accent4 2 2 4 2 2 2 2 2 2 2" xfId="19296"/>
    <cellStyle name="40% - Accent4 2 2 4 2 2 2 2 2 3" xfId="19297"/>
    <cellStyle name="40% - Accent4 2 2 4 2 2 2 2 3" xfId="19298"/>
    <cellStyle name="40% - Accent4 2 2 4 2 2 2 2 3 2" xfId="19299"/>
    <cellStyle name="40% - Accent4 2 2 4 2 2 2 2 4" xfId="19300"/>
    <cellStyle name="40% - Accent4 2 2 4 2 2 2 3" xfId="19301"/>
    <cellStyle name="40% - Accent4 2 2 4 2 2 2 3 2" xfId="19302"/>
    <cellStyle name="40% - Accent4 2 2 4 2 2 2 3 2 2" xfId="19303"/>
    <cellStyle name="40% - Accent4 2 2 4 2 2 2 3 3" xfId="19304"/>
    <cellStyle name="40% - Accent4 2 2 4 2 2 2 4" xfId="19305"/>
    <cellStyle name="40% - Accent4 2 2 4 2 2 2 4 2" xfId="19306"/>
    <cellStyle name="40% - Accent4 2 2 4 2 2 2 5" xfId="19307"/>
    <cellStyle name="40% - Accent4 2 2 4 2 2 3" xfId="19308"/>
    <cellStyle name="40% - Accent4 2 2 4 2 2 3 2" xfId="19309"/>
    <cellStyle name="40% - Accent4 2 2 4 2 2 3 2 2" xfId="19310"/>
    <cellStyle name="40% - Accent4 2 2 4 2 2 3 2 2 2" xfId="19311"/>
    <cellStyle name="40% - Accent4 2 2 4 2 2 3 2 3" xfId="19312"/>
    <cellStyle name="40% - Accent4 2 2 4 2 2 3 3" xfId="19313"/>
    <cellStyle name="40% - Accent4 2 2 4 2 2 3 3 2" xfId="19314"/>
    <cellStyle name="40% - Accent4 2 2 4 2 2 3 4" xfId="19315"/>
    <cellStyle name="40% - Accent4 2 2 4 2 2 4" xfId="19316"/>
    <cellStyle name="40% - Accent4 2 2 4 2 2 4 2" xfId="19317"/>
    <cellStyle name="40% - Accent4 2 2 4 2 2 4 2 2" xfId="19318"/>
    <cellStyle name="40% - Accent4 2 2 4 2 2 4 3" xfId="19319"/>
    <cellStyle name="40% - Accent4 2 2 4 2 2 5" xfId="19320"/>
    <cellStyle name="40% - Accent4 2 2 4 2 2 5 2" xfId="19321"/>
    <cellStyle name="40% - Accent4 2 2 4 2 2 6" xfId="19322"/>
    <cellStyle name="40% - Accent4 2 2 4 2 3" xfId="19323"/>
    <cellStyle name="40% - Accent4 2 2 4 2 3 2" xfId="19324"/>
    <cellStyle name="40% - Accent4 2 2 4 2 3 2 2" xfId="19325"/>
    <cellStyle name="40% - Accent4 2 2 4 2 3 2 2 2" xfId="19326"/>
    <cellStyle name="40% - Accent4 2 2 4 2 3 2 2 2 2" xfId="19327"/>
    <cellStyle name="40% - Accent4 2 2 4 2 3 2 2 3" xfId="19328"/>
    <cellStyle name="40% - Accent4 2 2 4 2 3 2 3" xfId="19329"/>
    <cellStyle name="40% - Accent4 2 2 4 2 3 2 3 2" xfId="19330"/>
    <cellStyle name="40% - Accent4 2 2 4 2 3 2 4" xfId="19331"/>
    <cellStyle name="40% - Accent4 2 2 4 2 3 3" xfId="19332"/>
    <cellStyle name="40% - Accent4 2 2 4 2 3 3 2" xfId="19333"/>
    <cellStyle name="40% - Accent4 2 2 4 2 3 3 2 2" xfId="19334"/>
    <cellStyle name="40% - Accent4 2 2 4 2 3 3 3" xfId="19335"/>
    <cellStyle name="40% - Accent4 2 2 4 2 3 4" xfId="19336"/>
    <cellStyle name="40% - Accent4 2 2 4 2 3 4 2" xfId="19337"/>
    <cellStyle name="40% - Accent4 2 2 4 2 3 5" xfId="19338"/>
    <cellStyle name="40% - Accent4 2 2 4 2 4" xfId="19339"/>
    <cellStyle name="40% - Accent4 2 2 4 2 4 2" xfId="19340"/>
    <cellStyle name="40% - Accent4 2 2 4 2 4 2 2" xfId="19341"/>
    <cellStyle name="40% - Accent4 2 2 4 2 4 2 2 2" xfId="19342"/>
    <cellStyle name="40% - Accent4 2 2 4 2 4 2 3" xfId="19343"/>
    <cellStyle name="40% - Accent4 2 2 4 2 4 3" xfId="19344"/>
    <cellStyle name="40% - Accent4 2 2 4 2 4 3 2" xfId="19345"/>
    <cellStyle name="40% - Accent4 2 2 4 2 4 4" xfId="19346"/>
    <cellStyle name="40% - Accent4 2 2 4 2 5" xfId="19347"/>
    <cellStyle name="40% - Accent4 2 2 4 2 5 2" xfId="19348"/>
    <cellStyle name="40% - Accent4 2 2 4 2 5 2 2" xfId="19349"/>
    <cellStyle name="40% - Accent4 2 2 4 2 5 3" xfId="19350"/>
    <cellStyle name="40% - Accent4 2 2 4 2 6" xfId="19351"/>
    <cellStyle name="40% - Accent4 2 2 4 2 6 2" xfId="19352"/>
    <cellStyle name="40% - Accent4 2 2 4 2 7" xfId="19353"/>
    <cellStyle name="40% - Accent4 2 2 4 3" xfId="19354"/>
    <cellStyle name="40% - Accent4 2 2 4 3 2" xfId="19355"/>
    <cellStyle name="40% - Accent4 2 2 4 3 2 2" xfId="19356"/>
    <cellStyle name="40% - Accent4 2 2 4 3 2 2 2" xfId="19357"/>
    <cellStyle name="40% - Accent4 2 2 4 3 2 2 2 2" xfId="19358"/>
    <cellStyle name="40% - Accent4 2 2 4 3 2 2 2 2 2" xfId="19359"/>
    <cellStyle name="40% - Accent4 2 2 4 3 2 2 2 3" xfId="19360"/>
    <cellStyle name="40% - Accent4 2 2 4 3 2 2 3" xfId="19361"/>
    <cellStyle name="40% - Accent4 2 2 4 3 2 2 3 2" xfId="19362"/>
    <cellStyle name="40% - Accent4 2 2 4 3 2 2 4" xfId="19363"/>
    <cellStyle name="40% - Accent4 2 2 4 3 2 3" xfId="19364"/>
    <cellStyle name="40% - Accent4 2 2 4 3 2 3 2" xfId="19365"/>
    <cellStyle name="40% - Accent4 2 2 4 3 2 3 2 2" xfId="19366"/>
    <cellStyle name="40% - Accent4 2 2 4 3 2 3 3" xfId="19367"/>
    <cellStyle name="40% - Accent4 2 2 4 3 2 4" xfId="19368"/>
    <cellStyle name="40% - Accent4 2 2 4 3 2 4 2" xfId="19369"/>
    <cellStyle name="40% - Accent4 2 2 4 3 2 5" xfId="19370"/>
    <cellStyle name="40% - Accent4 2 2 4 3 3" xfId="19371"/>
    <cellStyle name="40% - Accent4 2 2 4 3 3 2" xfId="19372"/>
    <cellStyle name="40% - Accent4 2 2 4 3 3 2 2" xfId="19373"/>
    <cellStyle name="40% - Accent4 2 2 4 3 3 2 2 2" xfId="19374"/>
    <cellStyle name="40% - Accent4 2 2 4 3 3 2 3" xfId="19375"/>
    <cellStyle name="40% - Accent4 2 2 4 3 3 3" xfId="19376"/>
    <cellStyle name="40% - Accent4 2 2 4 3 3 3 2" xfId="19377"/>
    <cellStyle name="40% - Accent4 2 2 4 3 3 4" xfId="19378"/>
    <cellStyle name="40% - Accent4 2 2 4 3 4" xfId="19379"/>
    <cellStyle name="40% - Accent4 2 2 4 3 4 2" xfId="19380"/>
    <cellStyle name="40% - Accent4 2 2 4 3 4 2 2" xfId="19381"/>
    <cellStyle name="40% - Accent4 2 2 4 3 4 3" xfId="19382"/>
    <cellStyle name="40% - Accent4 2 2 4 3 5" xfId="19383"/>
    <cellStyle name="40% - Accent4 2 2 4 3 5 2" xfId="19384"/>
    <cellStyle name="40% - Accent4 2 2 4 3 6" xfId="19385"/>
    <cellStyle name="40% - Accent4 2 2 4 4" xfId="19386"/>
    <cellStyle name="40% - Accent4 2 2 4 4 2" xfId="19387"/>
    <cellStyle name="40% - Accent4 2 2 4 4 2 2" xfId="19388"/>
    <cellStyle name="40% - Accent4 2 2 4 4 2 2 2" xfId="19389"/>
    <cellStyle name="40% - Accent4 2 2 4 4 2 2 2 2" xfId="19390"/>
    <cellStyle name="40% - Accent4 2 2 4 4 2 2 3" xfId="19391"/>
    <cellStyle name="40% - Accent4 2 2 4 4 2 3" xfId="19392"/>
    <cellStyle name="40% - Accent4 2 2 4 4 2 3 2" xfId="19393"/>
    <cellStyle name="40% - Accent4 2 2 4 4 2 4" xfId="19394"/>
    <cellStyle name="40% - Accent4 2 2 4 4 3" xfId="19395"/>
    <cellStyle name="40% - Accent4 2 2 4 4 3 2" xfId="19396"/>
    <cellStyle name="40% - Accent4 2 2 4 4 3 2 2" xfId="19397"/>
    <cellStyle name="40% - Accent4 2 2 4 4 3 3" xfId="19398"/>
    <cellStyle name="40% - Accent4 2 2 4 4 4" xfId="19399"/>
    <cellStyle name="40% - Accent4 2 2 4 4 4 2" xfId="19400"/>
    <cellStyle name="40% - Accent4 2 2 4 4 5" xfId="19401"/>
    <cellStyle name="40% - Accent4 2 2 4 5" xfId="19402"/>
    <cellStyle name="40% - Accent4 2 2 4 5 2" xfId="19403"/>
    <cellStyle name="40% - Accent4 2 2 4 5 2 2" xfId="19404"/>
    <cellStyle name="40% - Accent4 2 2 4 5 2 2 2" xfId="19405"/>
    <cellStyle name="40% - Accent4 2 2 4 5 2 3" xfId="19406"/>
    <cellStyle name="40% - Accent4 2 2 4 5 3" xfId="19407"/>
    <cellStyle name="40% - Accent4 2 2 4 5 3 2" xfId="19408"/>
    <cellStyle name="40% - Accent4 2 2 4 5 4" xfId="19409"/>
    <cellStyle name="40% - Accent4 2 2 4 6" xfId="19410"/>
    <cellStyle name="40% - Accent4 2 2 4 6 2" xfId="19411"/>
    <cellStyle name="40% - Accent4 2 2 4 6 2 2" xfId="19412"/>
    <cellStyle name="40% - Accent4 2 2 4 6 3" xfId="19413"/>
    <cellStyle name="40% - Accent4 2 2 4 7" xfId="19414"/>
    <cellStyle name="40% - Accent4 2 2 4 7 2" xfId="19415"/>
    <cellStyle name="40% - Accent4 2 2 4 8" xfId="19416"/>
    <cellStyle name="40% - Accent4 2 2 5" xfId="19417"/>
    <cellStyle name="40% - Accent4 2 2 5 2" xfId="19418"/>
    <cellStyle name="40% - Accent4 2 2 5 2 2" xfId="19419"/>
    <cellStyle name="40% - Accent4 2 2 5 2 2 2" xfId="19420"/>
    <cellStyle name="40% - Accent4 2 2 5 2 2 2 2" xfId="19421"/>
    <cellStyle name="40% - Accent4 2 2 5 2 2 2 2 2" xfId="19422"/>
    <cellStyle name="40% - Accent4 2 2 5 2 2 2 2 2 2" xfId="19423"/>
    <cellStyle name="40% - Accent4 2 2 5 2 2 2 2 3" xfId="19424"/>
    <cellStyle name="40% - Accent4 2 2 5 2 2 2 3" xfId="19425"/>
    <cellStyle name="40% - Accent4 2 2 5 2 2 2 3 2" xfId="19426"/>
    <cellStyle name="40% - Accent4 2 2 5 2 2 2 4" xfId="19427"/>
    <cellStyle name="40% - Accent4 2 2 5 2 2 3" xfId="19428"/>
    <cellStyle name="40% - Accent4 2 2 5 2 2 3 2" xfId="19429"/>
    <cellStyle name="40% - Accent4 2 2 5 2 2 3 2 2" xfId="19430"/>
    <cellStyle name="40% - Accent4 2 2 5 2 2 3 3" xfId="19431"/>
    <cellStyle name="40% - Accent4 2 2 5 2 2 4" xfId="19432"/>
    <cellStyle name="40% - Accent4 2 2 5 2 2 4 2" xfId="19433"/>
    <cellStyle name="40% - Accent4 2 2 5 2 2 5" xfId="19434"/>
    <cellStyle name="40% - Accent4 2 2 5 2 3" xfId="19435"/>
    <cellStyle name="40% - Accent4 2 2 5 2 3 2" xfId="19436"/>
    <cellStyle name="40% - Accent4 2 2 5 2 3 2 2" xfId="19437"/>
    <cellStyle name="40% - Accent4 2 2 5 2 3 2 2 2" xfId="19438"/>
    <cellStyle name="40% - Accent4 2 2 5 2 3 2 3" xfId="19439"/>
    <cellStyle name="40% - Accent4 2 2 5 2 3 3" xfId="19440"/>
    <cellStyle name="40% - Accent4 2 2 5 2 3 3 2" xfId="19441"/>
    <cellStyle name="40% - Accent4 2 2 5 2 3 4" xfId="19442"/>
    <cellStyle name="40% - Accent4 2 2 5 2 4" xfId="19443"/>
    <cellStyle name="40% - Accent4 2 2 5 2 4 2" xfId="19444"/>
    <cellStyle name="40% - Accent4 2 2 5 2 4 2 2" xfId="19445"/>
    <cellStyle name="40% - Accent4 2 2 5 2 4 3" xfId="19446"/>
    <cellStyle name="40% - Accent4 2 2 5 2 5" xfId="19447"/>
    <cellStyle name="40% - Accent4 2 2 5 2 5 2" xfId="19448"/>
    <cellStyle name="40% - Accent4 2 2 5 2 6" xfId="19449"/>
    <cellStyle name="40% - Accent4 2 2 5 3" xfId="19450"/>
    <cellStyle name="40% - Accent4 2 2 5 3 2" xfId="19451"/>
    <cellStyle name="40% - Accent4 2 2 5 3 2 2" xfId="19452"/>
    <cellStyle name="40% - Accent4 2 2 5 3 2 2 2" xfId="19453"/>
    <cellStyle name="40% - Accent4 2 2 5 3 2 2 2 2" xfId="19454"/>
    <cellStyle name="40% - Accent4 2 2 5 3 2 2 3" xfId="19455"/>
    <cellStyle name="40% - Accent4 2 2 5 3 2 3" xfId="19456"/>
    <cellStyle name="40% - Accent4 2 2 5 3 2 3 2" xfId="19457"/>
    <cellStyle name="40% - Accent4 2 2 5 3 2 4" xfId="19458"/>
    <cellStyle name="40% - Accent4 2 2 5 3 3" xfId="19459"/>
    <cellStyle name="40% - Accent4 2 2 5 3 3 2" xfId="19460"/>
    <cellStyle name="40% - Accent4 2 2 5 3 3 2 2" xfId="19461"/>
    <cellStyle name="40% - Accent4 2 2 5 3 3 3" xfId="19462"/>
    <cellStyle name="40% - Accent4 2 2 5 3 4" xfId="19463"/>
    <cellStyle name="40% - Accent4 2 2 5 3 4 2" xfId="19464"/>
    <cellStyle name="40% - Accent4 2 2 5 3 5" xfId="19465"/>
    <cellStyle name="40% - Accent4 2 2 5 4" xfId="19466"/>
    <cellStyle name="40% - Accent4 2 2 5 4 2" xfId="19467"/>
    <cellStyle name="40% - Accent4 2 2 5 4 2 2" xfId="19468"/>
    <cellStyle name="40% - Accent4 2 2 5 4 2 2 2" xfId="19469"/>
    <cellStyle name="40% - Accent4 2 2 5 4 2 3" xfId="19470"/>
    <cellStyle name="40% - Accent4 2 2 5 4 3" xfId="19471"/>
    <cellStyle name="40% - Accent4 2 2 5 4 3 2" xfId="19472"/>
    <cellStyle name="40% - Accent4 2 2 5 4 4" xfId="19473"/>
    <cellStyle name="40% - Accent4 2 2 5 5" xfId="19474"/>
    <cellStyle name="40% - Accent4 2 2 5 5 2" xfId="19475"/>
    <cellStyle name="40% - Accent4 2 2 5 5 2 2" xfId="19476"/>
    <cellStyle name="40% - Accent4 2 2 5 5 3" xfId="19477"/>
    <cellStyle name="40% - Accent4 2 2 5 6" xfId="19478"/>
    <cellStyle name="40% - Accent4 2 2 5 6 2" xfId="19479"/>
    <cellStyle name="40% - Accent4 2 2 5 7" xfId="19480"/>
    <cellStyle name="40% - Accent4 2 2 6" xfId="19481"/>
    <cellStyle name="40% - Accent4 2 2 6 2" xfId="19482"/>
    <cellStyle name="40% - Accent4 2 2 6 2 2" xfId="19483"/>
    <cellStyle name="40% - Accent4 2 2 6 2 2 2" xfId="19484"/>
    <cellStyle name="40% - Accent4 2 2 6 2 2 2 2" xfId="19485"/>
    <cellStyle name="40% - Accent4 2 2 6 2 2 2 2 2" xfId="19486"/>
    <cellStyle name="40% - Accent4 2 2 6 2 2 2 3" xfId="19487"/>
    <cellStyle name="40% - Accent4 2 2 6 2 2 3" xfId="19488"/>
    <cellStyle name="40% - Accent4 2 2 6 2 2 3 2" xfId="19489"/>
    <cellStyle name="40% - Accent4 2 2 6 2 2 4" xfId="19490"/>
    <cellStyle name="40% - Accent4 2 2 6 2 3" xfId="19491"/>
    <cellStyle name="40% - Accent4 2 2 6 2 3 2" xfId="19492"/>
    <cellStyle name="40% - Accent4 2 2 6 2 3 2 2" xfId="19493"/>
    <cellStyle name="40% - Accent4 2 2 6 2 3 3" xfId="19494"/>
    <cellStyle name="40% - Accent4 2 2 6 2 4" xfId="19495"/>
    <cellStyle name="40% - Accent4 2 2 6 2 4 2" xfId="19496"/>
    <cellStyle name="40% - Accent4 2 2 6 2 5" xfId="19497"/>
    <cellStyle name="40% - Accent4 2 2 6 3" xfId="19498"/>
    <cellStyle name="40% - Accent4 2 2 6 3 2" xfId="19499"/>
    <cellStyle name="40% - Accent4 2 2 6 3 2 2" xfId="19500"/>
    <cellStyle name="40% - Accent4 2 2 6 3 2 2 2" xfId="19501"/>
    <cellStyle name="40% - Accent4 2 2 6 3 2 3" xfId="19502"/>
    <cellStyle name="40% - Accent4 2 2 6 3 3" xfId="19503"/>
    <cellStyle name="40% - Accent4 2 2 6 3 3 2" xfId="19504"/>
    <cellStyle name="40% - Accent4 2 2 6 3 4" xfId="19505"/>
    <cellStyle name="40% - Accent4 2 2 6 4" xfId="19506"/>
    <cellStyle name="40% - Accent4 2 2 6 4 2" xfId="19507"/>
    <cellStyle name="40% - Accent4 2 2 6 4 2 2" xfId="19508"/>
    <cellStyle name="40% - Accent4 2 2 6 4 3" xfId="19509"/>
    <cellStyle name="40% - Accent4 2 2 6 5" xfId="19510"/>
    <cellStyle name="40% - Accent4 2 2 6 5 2" xfId="19511"/>
    <cellStyle name="40% - Accent4 2 2 6 6" xfId="19512"/>
    <cellStyle name="40% - Accent4 2 2 7" xfId="19513"/>
    <cellStyle name="40% - Accent4 2 2 7 2" xfId="19514"/>
    <cellStyle name="40% - Accent4 2 2 7 2 2" xfId="19515"/>
    <cellStyle name="40% - Accent4 2 2 7 2 2 2" xfId="19516"/>
    <cellStyle name="40% - Accent4 2 2 7 2 2 2 2" xfId="19517"/>
    <cellStyle name="40% - Accent4 2 2 7 2 2 3" xfId="19518"/>
    <cellStyle name="40% - Accent4 2 2 7 2 3" xfId="19519"/>
    <cellStyle name="40% - Accent4 2 2 7 2 3 2" xfId="19520"/>
    <cellStyle name="40% - Accent4 2 2 7 2 4" xfId="19521"/>
    <cellStyle name="40% - Accent4 2 2 7 3" xfId="19522"/>
    <cellStyle name="40% - Accent4 2 2 7 3 2" xfId="19523"/>
    <cellStyle name="40% - Accent4 2 2 7 3 2 2" xfId="19524"/>
    <cellStyle name="40% - Accent4 2 2 7 3 3" xfId="19525"/>
    <cellStyle name="40% - Accent4 2 2 7 4" xfId="19526"/>
    <cellStyle name="40% - Accent4 2 2 7 4 2" xfId="19527"/>
    <cellStyle name="40% - Accent4 2 2 7 5" xfId="19528"/>
    <cellStyle name="40% - Accent4 2 2 8" xfId="19529"/>
    <cellStyle name="40% - Accent4 2 2 8 2" xfId="19530"/>
    <cellStyle name="40% - Accent4 2 2 8 2 2" xfId="19531"/>
    <cellStyle name="40% - Accent4 2 2 8 2 2 2" xfId="19532"/>
    <cellStyle name="40% - Accent4 2 2 8 2 3" xfId="19533"/>
    <cellStyle name="40% - Accent4 2 2 8 3" xfId="19534"/>
    <cellStyle name="40% - Accent4 2 2 8 3 2" xfId="19535"/>
    <cellStyle name="40% - Accent4 2 2 8 4" xfId="19536"/>
    <cellStyle name="40% - Accent4 2 2 9" xfId="19537"/>
    <cellStyle name="40% - Accent4 2 2 9 2" xfId="19538"/>
    <cellStyle name="40% - Accent4 2 2 9 2 2" xfId="19539"/>
    <cellStyle name="40% - Accent4 2 2 9 3" xfId="19540"/>
    <cellStyle name="40% - Accent4 2 3" xfId="19541"/>
    <cellStyle name="40% - Accent4 2 3 10" xfId="19542"/>
    <cellStyle name="40% - Accent4 2 3 2" xfId="19543"/>
    <cellStyle name="40% - Accent4 2 3 2 2" xfId="19544"/>
    <cellStyle name="40% - Accent4 2 3 2 2 2" xfId="19545"/>
    <cellStyle name="40% - Accent4 2 3 2 2 2 2" xfId="19546"/>
    <cellStyle name="40% - Accent4 2 3 2 2 2 2 2" xfId="19547"/>
    <cellStyle name="40% - Accent4 2 3 2 2 2 2 2 2" xfId="19548"/>
    <cellStyle name="40% - Accent4 2 3 2 2 2 2 2 2 2" xfId="19549"/>
    <cellStyle name="40% - Accent4 2 3 2 2 2 2 2 2 2 2" xfId="19550"/>
    <cellStyle name="40% - Accent4 2 3 2 2 2 2 2 2 2 2 2" xfId="19551"/>
    <cellStyle name="40% - Accent4 2 3 2 2 2 2 2 2 2 3" xfId="19552"/>
    <cellStyle name="40% - Accent4 2 3 2 2 2 2 2 2 3" xfId="19553"/>
    <cellStyle name="40% - Accent4 2 3 2 2 2 2 2 2 3 2" xfId="19554"/>
    <cellStyle name="40% - Accent4 2 3 2 2 2 2 2 2 4" xfId="19555"/>
    <cellStyle name="40% - Accent4 2 3 2 2 2 2 2 3" xfId="19556"/>
    <cellStyle name="40% - Accent4 2 3 2 2 2 2 2 3 2" xfId="19557"/>
    <cellStyle name="40% - Accent4 2 3 2 2 2 2 2 3 2 2" xfId="19558"/>
    <cellStyle name="40% - Accent4 2 3 2 2 2 2 2 3 3" xfId="19559"/>
    <cellStyle name="40% - Accent4 2 3 2 2 2 2 2 4" xfId="19560"/>
    <cellStyle name="40% - Accent4 2 3 2 2 2 2 2 4 2" xfId="19561"/>
    <cellStyle name="40% - Accent4 2 3 2 2 2 2 2 5" xfId="19562"/>
    <cellStyle name="40% - Accent4 2 3 2 2 2 2 3" xfId="19563"/>
    <cellStyle name="40% - Accent4 2 3 2 2 2 2 3 2" xfId="19564"/>
    <cellStyle name="40% - Accent4 2 3 2 2 2 2 3 2 2" xfId="19565"/>
    <cellStyle name="40% - Accent4 2 3 2 2 2 2 3 2 2 2" xfId="19566"/>
    <cellStyle name="40% - Accent4 2 3 2 2 2 2 3 2 3" xfId="19567"/>
    <cellStyle name="40% - Accent4 2 3 2 2 2 2 3 3" xfId="19568"/>
    <cellStyle name="40% - Accent4 2 3 2 2 2 2 3 3 2" xfId="19569"/>
    <cellStyle name="40% - Accent4 2 3 2 2 2 2 3 4" xfId="19570"/>
    <cellStyle name="40% - Accent4 2 3 2 2 2 2 4" xfId="19571"/>
    <cellStyle name="40% - Accent4 2 3 2 2 2 2 4 2" xfId="19572"/>
    <cellStyle name="40% - Accent4 2 3 2 2 2 2 4 2 2" xfId="19573"/>
    <cellStyle name="40% - Accent4 2 3 2 2 2 2 4 3" xfId="19574"/>
    <cellStyle name="40% - Accent4 2 3 2 2 2 2 5" xfId="19575"/>
    <cellStyle name="40% - Accent4 2 3 2 2 2 2 5 2" xfId="19576"/>
    <cellStyle name="40% - Accent4 2 3 2 2 2 2 6" xfId="19577"/>
    <cellStyle name="40% - Accent4 2 3 2 2 2 3" xfId="19578"/>
    <cellStyle name="40% - Accent4 2 3 2 2 2 3 2" xfId="19579"/>
    <cellStyle name="40% - Accent4 2 3 2 2 2 3 2 2" xfId="19580"/>
    <cellStyle name="40% - Accent4 2 3 2 2 2 3 2 2 2" xfId="19581"/>
    <cellStyle name="40% - Accent4 2 3 2 2 2 3 2 2 2 2" xfId="19582"/>
    <cellStyle name="40% - Accent4 2 3 2 2 2 3 2 2 3" xfId="19583"/>
    <cellStyle name="40% - Accent4 2 3 2 2 2 3 2 3" xfId="19584"/>
    <cellStyle name="40% - Accent4 2 3 2 2 2 3 2 3 2" xfId="19585"/>
    <cellStyle name="40% - Accent4 2 3 2 2 2 3 2 4" xfId="19586"/>
    <cellStyle name="40% - Accent4 2 3 2 2 2 3 3" xfId="19587"/>
    <cellStyle name="40% - Accent4 2 3 2 2 2 3 3 2" xfId="19588"/>
    <cellStyle name="40% - Accent4 2 3 2 2 2 3 3 2 2" xfId="19589"/>
    <cellStyle name="40% - Accent4 2 3 2 2 2 3 3 3" xfId="19590"/>
    <cellStyle name="40% - Accent4 2 3 2 2 2 3 4" xfId="19591"/>
    <cellStyle name="40% - Accent4 2 3 2 2 2 3 4 2" xfId="19592"/>
    <cellStyle name="40% - Accent4 2 3 2 2 2 3 5" xfId="19593"/>
    <cellStyle name="40% - Accent4 2 3 2 2 2 4" xfId="19594"/>
    <cellStyle name="40% - Accent4 2 3 2 2 2 4 2" xfId="19595"/>
    <cellStyle name="40% - Accent4 2 3 2 2 2 4 2 2" xfId="19596"/>
    <cellStyle name="40% - Accent4 2 3 2 2 2 4 2 2 2" xfId="19597"/>
    <cellStyle name="40% - Accent4 2 3 2 2 2 4 2 3" xfId="19598"/>
    <cellStyle name="40% - Accent4 2 3 2 2 2 4 3" xfId="19599"/>
    <cellStyle name="40% - Accent4 2 3 2 2 2 4 3 2" xfId="19600"/>
    <cellStyle name="40% - Accent4 2 3 2 2 2 4 4" xfId="19601"/>
    <cellStyle name="40% - Accent4 2 3 2 2 2 5" xfId="19602"/>
    <cellStyle name="40% - Accent4 2 3 2 2 2 5 2" xfId="19603"/>
    <cellStyle name="40% - Accent4 2 3 2 2 2 5 2 2" xfId="19604"/>
    <cellStyle name="40% - Accent4 2 3 2 2 2 5 3" xfId="19605"/>
    <cellStyle name="40% - Accent4 2 3 2 2 2 6" xfId="19606"/>
    <cellStyle name="40% - Accent4 2 3 2 2 2 6 2" xfId="19607"/>
    <cellStyle name="40% - Accent4 2 3 2 2 2 7" xfId="19608"/>
    <cellStyle name="40% - Accent4 2 3 2 2 3" xfId="19609"/>
    <cellStyle name="40% - Accent4 2 3 2 2 3 2" xfId="19610"/>
    <cellStyle name="40% - Accent4 2 3 2 2 3 2 2" xfId="19611"/>
    <cellStyle name="40% - Accent4 2 3 2 2 3 2 2 2" xfId="19612"/>
    <cellStyle name="40% - Accent4 2 3 2 2 3 2 2 2 2" xfId="19613"/>
    <cellStyle name="40% - Accent4 2 3 2 2 3 2 2 2 2 2" xfId="19614"/>
    <cellStyle name="40% - Accent4 2 3 2 2 3 2 2 2 3" xfId="19615"/>
    <cellStyle name="40% - Accent4 2 3 2 2 3 2 2 3" xfId="19616"/>
    <cellStyle name="40% - Accent4 2 3 2 2 3 2 2 3 2" xfId="19617"/>
    <cellStyle name="40% - Accent4 2 3 2 2 3 2 2 4" xfId="19618"/>
    <cellStyle name="40% - Accent4 2 3 2 2 3 2 3" xfId="19619"/>
    <cellStyle name="40% - Accent4 2 3 2 2 3 2 3 2" xfId="19620"/>
    <cellStyle name="40% - Accent4 2 3 2 2 3 2 3 2 2" xfId="19621"/>
    <cellStyle name="40% - Accent4 2 3 2 2 3 2 3 3" xfId="19622"/>
    <cellStyle name="40% - Accent4 2 3 2 2 3 2 4" xfId="19623"/>
    <cellStyle name="40% - Accent4 2 3 2 2 3 2 4 2" xfId="19624"/>
    <cellStyle name="40% - Accent4 2 3 2 2 3 2 5" xfId="19625"/>
    <cellStyle name="40% - Accent4 2 3 2 2 3 3" xfId="19626"/>
    <cellStyle name="40% - Accent4 2 3 2 2 3 3 2" xfId="19627"/>
    <cellStyle name="40% - Accent4 2 3 2 2 3 3 2 2" xfId="19628"/>
    <cellStyle name="40% - Accent4 2 3 2 2 3 3 2 2 2" xfId="19629"/>
    <cellStyle name="40% - Accent4 2 3 2 2 3 3 2 3" xfId="19630"/>
    <cellStyle name="40% - Accent4 2 3 2 2 3 3 3" xfId="19631"/>
    <cellStyle name="40% - Accent4 2 3 2 2 3 3 3 2" xfId="19632"/>
    <cellStyle name="40% - Accent4 2 3 2 2 3 3 4" xfId="19633"/>
    <cellStyle name="40% - Accent4 2 3 2 2 3 4" xfId="19634"/>
    <cellStyle name="40% - Accent4 2 3 2 2 3 4 2" xfId="19635"/>
    <cellStyle name="40% - Accent4 2 3 2 2 3 4 2 2" xfId="19636"/>
    <cellStyle name="40% - Accent4 2 3 2 2 3 4 3" xfId="19637"/>
    <cellStyle name="40% - Accent4 2 3 2 2 3 5" xfId="19638"/>
    <cellStyle name="40% - Accent4 2 3 2 2 3 5 2" xfId="19639"/>
    <cellStyle name="40% - Accent4 2 3 2 2 3 6" xfId="19640"/>
    <cellStyle name="40% - Accent4 2 3 2 2 4" xfId="19641"/>
    <cellStyle name="40% - Accent4 2 3 2 2 4 2" xfId="19642"/>
    <cellStyle name="40% - Accent4 2 3 2 2 4 2 2" xfId="19643"/>
    <cellStyle name="40% - Accent4 2 3 2 2 4 2 2 2" xfId="19644"/>
    <cellStyle name="40% - Accent4 2 3 2 2 4 2 2 2 2" xfId="19645"/>
    <cellStyle name="40% - Accent4 2 3 2 2 4 2 2 3" xfId="19646"/>
    <cellStyle name="40% - Accent4 2 3 2 2 4 2 3" xfId="19647"/>
    <cellStyle name="40% - Accent4 2 3 2 2 4 2 3 2" xfId="19648"/>
    <cellStyle name="40% - Accent4 2 3 2 2 4 2 4" xfId="19649"/>
    <cellStyle name="40% - Accent4 2 3 2 2 4 3" xfId="19650"/>
    <cellStyle name="40% - Accent4 2 3 2 2 4 3 2" xfId="19651"/>
    <cellStyle name="40% - Accent4 2 3 2 2 4 3 2 2" xfId="19652"/>
    <cellStyle name="40% - Accent4 2 3 2 2 4 3 3" xfId="19653"/>
    <cellStyle name="40% - Accent4 2 3 2 2 4 4" xfId="19654"/>
    <cellStyle name="40% - Accent4 2 3 2 2 4 4 2" xfId="19655"/>
    <cellStyle name="40% - Accent4 2 3 2 2 4 5" xfId="19656"/>
    <cellStyle name="40% - Accent4 2 3 2 2 5" xfId="19657"/>
    <cellStyle name="40% - Accent4 2 3 2 2 5 2" xfId="19658"/>
    <cellStyle name="40% - Accent4 2 3 2 2 5 2 2" xfId="19659"/>
    <cellStyle name="40% - Accent4 2 3 2 2 5 2 2 2" xfId="19660"/>
    <cellStyle name="40% - Accent4 2 3 2 2 5 2 3" xfId="19661"/>
    <cellStyle name="40% - Accent4 2 3 2 2 5 3" xfId="19662"/>
    <cellStyle name="40% - Accent4 2 3 2 2 5 3 2" xfId="19663"/>
    <cellStyle name="40% - Accent4 2 3 2 2 5 4" xfId="19664"/>
    <cellStyle name="40% - Accent4 2 3 2 2 6" xfId="19665"/>
    <cellStyle name="40% - Accent4 2 3 2 2 6 2" xfId="19666"/>
    <cellStyle name="40% - Accent4 2 3 2 2 6 2 2" xfId="19667"/>
    <cellStyle name="40% - Accent4 2 3 2 2 6 3" xfId="19668"/>
    <cellStyle name="40% - Accent4 2 3 2 2 7" xfId="19669"/>
    <cellStyle name="40% - Accent4 2 3 2 2 7 2" xfId="19670"/>
    <cellStyle name="40% - Accent4 2 3 2 2 8" xfId="19671"/>
    <cellStyle name="40% - Accent4 2 3 2 3" xfId="19672"/>
    <cellStyle name="40% - Accent4 2 3 2 3 2" xfId="19673"/>
    <cellStyle name="40% - Accent4 2 3 2 3 2 2" xfId="19674"/>
    <cellStyle name="40% - Accent4 2 3 2 3 2 2 2" xfId="19675"/>
    <cellStyle name="40% - Accent4 2 3 2 3 2 2 2 2" xfId="19676"/>
    <cellStyle name="40% - Accent4 2 3 2 3 2 2 2 2 2" xfId="19677"/>
    <cellStyle name="40% - Accent4 2 3 2 3 2 2 2 2 2 2" xfId="19678"/>
    <cellStyle name="40% - Accent4 2 3 2 3 2 2 2 2 3" xfId="19679"/>
    <cellStyle name="40% - Accent4 2 3 2 3 2 2 2 3" xfId="19680"/>
    <cellStyle name="40% - Accent4 2 3 2 3 2 2 2 3 2" xfId="19681"/>
    <cellStyle name="40% - Accent4 2 3 2 3 2 2 2 4" xfId="19682"/>
    <cellStyle name="40% - Accent4 2 3 2 3 2 2 3" xfId="19683"/>
    <cellStyle name="40% - Accent4 2 3 2 3 2 2 3 2" xfId="19684"/>
    <cellStyle name="40% - Accent4 2 3 2 3 2 2 3 2 2" xfId="19685"/>
    <cellStyle name="40% - Accent4 2 3 2 3 2 2 3 3" xfId="19686"/>
    <cellStyle name="40% - Accent4 2 3 2 3 2 2 4" xfId="19687"/>
    <cellStyle name="40% - Accent4 2 3 2 3 2 2 4 2" xfId="19688"/>
    <cellStyle name="40% - Accent4 2 3 2 3 2 2 5" xfId="19689"/>
    <cellStyle name="40% - Accent4 2 3 2 3 2 3" xfId="19690"/>
    <cellStyle name="40% - Accent4 2 3 2 3 2 3 2" xfId="19691"/>
    <cellStyle name="40% - Accent4 2 3 2 3 2 3 2 2" xfId="19692"/>
    <cellStyle name="40% - Accent4 2 3 2 3 2 3 2 2 2" xfId="19693"/>
    <cellStyle name="40% - Accent4 2 3 2 3 2 3 2 3" xfId="19694"/>
    <cellStyle name="40% - Accent4 2 3 2 3 2 3 3" xfId="19695"/>
    <cellStyle name="40% - Accent4 2 3 2 3 2 3 3 2" xfId="19696"/>
    <cellStyle name="40% - Accent4 2 3 2 3 2 3 4" xfId="19697"/>
    <cellStyle name="40% - Accent4 2 3 2 3 2 4" xfId="19698"/>
    <cellStyle name="40% - Accent4 2 3 2 3 2 4 2" xfId="19699"/>
    <cellStyle name="40% - Accent4 2 3 2 3 2 4 2 2" xfId="19700"/>
    <cellStyle name="40% - Accent4 2 3 2 3 2 4 3" xfId="19701"/>
    <cellStyle name="40% - Accent4 2 3 2 3 2 5" xfId="19702"/>
    <cellStyle name="40% - Accent4 2 3 2 3 2 5 2" xfId="19703"/>
    <cellStyle name="40% - Accent4 2 3 2 3 2 6" xfId="19704"/>
    <cellStyle name="40% - Accent4 2 3 2 3 3" xfId="19705"/>
    <cellStyle name="40% - Accent4 2 3 2 3 3 2" xfId="19706"/>
    <cellStyle name="40% - Accent4 2 3 2 3 3 2 2" xfId="19707"/>
    <cellStyle name="40% - Accent4 2 3 2 3 3 2 2 2" xfId="19708"/>
    <cellStyle name="40% - Accent4 2 3 2 3 3 2 2 2 2" xfId="19709"/>
    <cellStyle name="40% - Accent4 2 3 2 3 3 2 2 3" xfId="19710"/>
    <cellStyle name="40% - Accent4 2 3 2 3 3 2 3" xfId="19711"/>
    <cellStyle name="40% - Accent4 2 3 2 3 3 2 3 2" xfId="19712"/>
    <cellStyle name="40% - Accent4 2 3 2 3 3 2 4" xfId="19713"/>
    <cellStyle name="40% - Accent4 2 3 2 3 3 3" xfId="19714"/>
    <cellStyle name="40% - Accent4 2 3 2 3 3 3 2" xfId="19715"/>
    <cellStyle name="40% - Accent4 2 3 2 3 3 3 2 2" xfId="19716"/>
    <cellStyle name="40% - Accent4 2 3 2 3 3 3 3" xfId="19717"/>
    <cellStyle name="40% - Accent4 2 3 2 3 3 4" xfId="19718"/>
    <cellStyle name="40% - Accent4 2 3 2 3 3 4 2" xfId="19719"/>
    <cellStyle name="40% - Accent4 2 3 2 3 3 5" xfId="19720"/>
    <cellStyle name="40% - Accent4 2 3 2 3 4" xfId="19721"/>
    <cellStyle name="40% - Accent4 2 3 2 3 4 2" xfId="19722"/>
    <cellStyle name="40% - Accent4 2 3 2 3 4 2 2" xfId="19723"/>
    <cellStyle name="40% - Accent4 2 3 2 3 4 2 2 2" xfId="19724"/>
    <cellStyle name="40% - Accent4 2 3 2 3 4 2 3" xfId="19725"/>
    <cellStyle name="40% - Accent4 2 3 2 3 4 3" xfId="19726"/>
    <cellStyle name="40% - Accent4 2 3 2 3 4 3 2" xfId="19727"/>
    <cellStyle name="40% - Accent4 2 3 2 3 4 4" xfId="19728"/>
    <cellStyle name="40% - Accent4 2 3 2 3 5" xfId="19729"/>
    <cellStyle name="40% - Accent4 2 3 2 3 5 2" xfId="19730"/>
    <cellStyle name="40% - Accent4 2 3 2 3 5 2 2" xfId="19731"/>
    <cellStyle name="40% - Accent4 2 3 2 3 5 3" xfId="19732"/>
    <cellStyle name="40% - Accent4 2 3 2 3 6" xfId="19733"/>
    <cellStyle name="40% - Accent4 2 3 2 3 6 2" xfId="19734"/>
    <cellStyle name="40% - Accent4 2 3 2 3 7" xfId="19735"/>
    <cellStyle name="40% - Accent4 2 3 2 4" xfId="19736"/>
    <cellStyle name="40% - Accent4 2 3 2 4 2" xfId="19737"/>
    <cellStyle name="40% - Accent4 2 3 2 4 2 2" xfId="19738"/>
    <cellStyle name="40% - Accent4 2 3 2 4 2 2 2" xfId="19739"/>
    <cellStyle name="40% - Accent4 2 3 2 4 2 2 2 2" xfId="19740"/>
    <cellStyle name="40% - Accent4 2 3 2 4 2 2 2 2 2" xfId="19741"/>
    <cellStyle name="40% - Accent4 2 3 2 4 2 2 2 3" xfId="19742"/>
    <cellStyle name="40% - Accent4 2 3 2 4 2 2 3" xfId="19743"/>
    <cellStyle name="40% - Accent4 2 3 2 4 2 2 3 2" xfId="19744"/>
    <cellStyle name="40% - Accent4 2 3 2 4 2 2 4" xfId="19745"/>
    <cellStyle name="40% - Accent4 2 3 2 4 2 3" xfId="19746"/>
    <cellStyle name="40% - Accent4 2 3 2 4 2 3 2" xfId="19747"/>
    <cellStyle name="40% - Accent4 2 3 2 4 2 3 2 2" xfId="19748"/>
    <cellStyle name="40% - Accent4 2 3 2 4 2 3 3" xfId="19749"/>
    <cellStyle name="40% - Accent4 2 3 2 4 2 4" xfId="19750"/>
    <cellStyle name="40% - Accent4 2 3 2 4 2 4 2" xfId="19751"/>
    <cellStyle name="40% - Accent4 2 3 2 4 2 5" xfId="19752"/>
    <cellStyle name="40% - Accent4 2 3 2 4 3" xfId="19753"/>
    <cellStyle name="40% - Accent4 2 3 2 4 3 2" xfId="19754"/>
    <cellStyle name="40% - Accent4 2 3 2 4 3 2 2" xfId="19755"/>
    <cellStyle name="40% - Accent4 2 3 2 4 3 2 2 2" xfId="19756"/>
    <cellStyle name="40% - Accent4 2 3 2 4 3 2 3" xfId="19757"/>
    <cellStyle name="40% - Accent4 2 3 2 4 3 3" xfId="19758"/>
    <cellStyle name="40% - Accent4 2 3 2 4 3 3 2" xfId="19759"/>
    <cellStyle name="40% - Accent4 2 3 2 4 3 4" xfId="19760"/>
    <cellStyle name="40% - Accent4 2 3 2 4 4" xfId="19761"/>
    <cellStyle name="40% - Accent4 2 3 2 4 4 2" xfId="19762"/>
    <cellStyle name="40% - Accent4 2 3 2 4 4 2 2" xfId="19763"/>
    <cellStyle name="40% - Accent4 2 3 2 4 4 3" xfId="19764"/>
    <cellStyle name="40% - Accent4 2 3 2 4 5" xfId="19765"/>
    <cellStyle name="40% - Accent4 2 3 2 4 5 2" xfId="19766"/>
    <cellStyle name="40% - Accent4 2 3 2 4 6" xfId="19767"/>
    <cellStyle name="40% - Accent4 2 3 2 5" xfId="19768"/>
    <cellStyle name="40% - Accent4 2 3 2 5 2" xfId="19769"/>
    <cellStyle name="40% - Accent4 2 3 2 5 2 2" xfId="19770"/>
    <cellStyle name="40% - Accent4 2 3 2 5 2 2 2" xfId="19771"/>
    <cellStyle name="40% - Accent4 2 3 2 5 2 2 2 2" xfId="19772"/>
    <cellStyle name="40% - Accent4 2 3 2 5 2 2 3" xfId="19773"/>
    <cellStyle name="40% - Accent4 2 3 2 5 2 3" xfId="19774"/>
    <cellStyle name="40% - Accent4 2 3 2 5 2 3 2" xfId="19775"/>
    <cellStyle name="40% - Accent4 2 3 2 5 2 4" xfId="19776"/>
    <cellStyle name="40% - Accent4 2 3 2 5 3" xfId="19777"/>
    <cellStyle name="40% - Accent4 2 3 2 5 3 2" xfId="19778"/>
    <cellStyle name="40% - Accent4 2 3 2 5 3 2 2" xfId="19779"/>
    <cellStyle name="40% - Accent4 2 3 2 5 3 3" xfId="19780"/>
    <cellStyle name="40% - Accent4 2 3 2 5 4" xfId="19781"/>
    <cellStyle name="40% - Accent4 2 3 2 5 4 2" xfId="19782"/>
    <cellStyle name="40% - Accent4 2 3 2 5 5" xfId="19783"/>
    <cellStyle name="40% - Accent4 2 3 2 6" xfId="19784"/>
    <cellStyle name="40% - Accent4 2 3 2 6 2" xfId="19785"/>
    <cellStyle name="40% - Accent4 2 3 2 6 2 2" xfId="19786"/>
    <cellStyle name="40% - Accent4 2 3 2 6 2 2 2" xfId="19787"/>
    <cellStyle name="40% - Accent4 2 3 2 6 2 3" xfId="19788"/>
    <cellStyle name="40% - Accent4 2 3 2 6 3" xfId="19789"/>
    <cellStyle name="40% - Accent4 2 3 2 6 3 2" xfId="19790"/>
    <cellStyle name="40% - Accent4 2 3 2 6 4" xfId="19791"/>
    <cellStyle name="40% - Accent4 2 3 2 7" xfId="19792"/>
    <cellStyle name="40% - Accent4 2 3 2 7 2" xfId="19793"/>
    <cellStyle name="40% - Accent4 2 3 2 7 2 2" xfId="19794"/>
    <cellStyle name="40% - Accent4 2 3 2 7 3" xfId="19795"/>
    <cellStyle name="40% - Accent4 2 3 2 8" xfId="19796"/>
    <cellStyle name="40% - Accent4 2 3 2 8 2" xfId="19797"/>
    <cellStyle name="40% - Accent4 2 3 2 9" xfId="19798"/>
    <cellStyle name="40% - Accent4 2 3 3" xfId="19799"/>
    <cellStyle name="40% - Accent4 2 3 3 2" xfId="19800"/>
    <cellStyle name="40% - Accent4 2 3 3 2 2" xfId="19801"/>
    <cellStyle name="40% - Accent4 2 3 3 2 2 2" xfId="19802"/>
    <cellStyle name="40% - Accent4 2 3 3 2 2 2 2" xfId="19803"/>
    <cellStyle name="40% - Accent4 2 3 3 2 2 2 2 2" xfId="19804"/>
    <cellStyle name="40% - Accent4 2 3 3 2 2 2 2 2 2" xfId="19805"/>
    <cellStyle name="40% - Accent4 2 3 3 2 2 2 2 2 2 2" xfId="19806"/>
    <cellStyle name="40% - Accent4 2 3 3 2 2 2 2 2 3" xfId="19807"/>
    <cellStyle name="40% - Accent4 2 3 3 2 2 2 2 3" xfId="19808"/>
    <cellStyle name="40% - Accent4 2 3 3 2 2 2 2 3 2" xfId="19809"/>
    <cellStyle name="40% - Accent4 2 3 3 2 2 2 2 4" xfId="19810"/>
    <cellStyle name="40% - Accent4 2 3 3 2 2 2 3" xfId="19811"/>
    <cellStyle name="40% - Accent4 2 3 3 2 2 2 3 2" xfId="19812"/>
    <cellStyle name="40% - Accent4 2 3 3 2 2 2 3 2 2" xfId="19813"/>
    <cellStyle name="40% - Accent4 2 3 3 2 2 2 3 3" xfId="19814"/>
    <cellStyle name="40% - Accent4 2 3 3 2 2 2 4" xfId="19815"/>
    <cellStyle name="40% - Accent4 2 3 3 2 2 2 4 2" xfId="19816"/>
    <cellStyle name="40% - Accent4 2 3 3 2 2 2 5" xfId="19817"/>
    <cellStyle name="40% - Accent4 2 3 3 2 2 3" xfId="19818"/>
    <cellStyle name="40% - Accent4 2 3 3 2 2 3 2" xfId="19819"/>
    <cellStyle name="40% - Accent4 2 3 3 2 2 3 2 2" xfId="19820"/>
    <cellStyle name="40% - Accent4 2 3 3 2 2 3 2 2 2" xfId="19821"/>
    <cellStyle name="40% - Accent4 2 3 3 2 2 3 2 3" xfId="19822"/>
    <cellStyle name="40% - Accent4 2 3 3 2 2 3 3" xfId="19823"/>
    <cellStyle name="40% - Accent4 2 3 3 2 2 3 3 2" xfId="19824"/>
    <cellStyle name="40% - Accent4 2 3 3 2 2 3 4" xfId="19825"/>
    <cellStyle name="40% - Accent4 2 3 3 2 2 4" xfId="19826"/>
    <cellStyle name="40% - Accent4 2 3 3 2 2 4 2" xfId="19827"/>
    <cellStyle name="40% - Accent4 2 3 3 2 2 4 2 2" xfId="19828"/>
    <cellStyle name="40% - Accent4 2 3 3 2 2 4 3" xfId="19829"/>
    <cellStyle name="40% - Accent4 2 3 3 2 2 5" xfId="19830"/>
    <cellStyle name="40% - Accent4 2 3 3 2 2 5 2" xfId="19831"/>
    <cellStyle name="40% - Accent4 2 3 3 2 2 6" xfId="19832"/>
    <cellStyle name="40% - Accent4 2 3 3 2 3" xfId="19833"/>
    <cellStyle name="40% - Accent4 2 3 3 2 3 2" xfId="19834"/>
    <cellStyle name="40% - Accent4 2 3 3 2 3 2 2" xfId="19835"/>
    <cellStyle name="40% - Accent4 2 3 3 2 3 2 2 2" xfId="19836"/>
    <cellStyle name="40% - Accent4 2 3 3 2 3 2 2 2 2" xfId="19837"/>
    <cellStyle name="40% - Accent4 2 3 3 2 3 2 2 3" xfId="19838"/>
    <cellStyle name="40% - Accent4 2 3 3 2 3 2 3" xfId="19839"/>
    <cellStyle name="40% - Accent4 2 3 3 2 3 2 3 2" xfId="19840"/>
    <cellStyle name="40% - Accent4 2 3 3 2 3 2 4" xfId="19841"/>
    <cellStyle name="40% - Accent4 2 3 3 2 3 3" xfId="19842"/>
    <cellStyle name="40% - Accent4 2 3 3 2 3 3 2" xfId="19843"/>
    <cellStyle name="40% - Accent4 2 3 3 2 3 3 2 2" xfId="19844"/>
    <cellStyle name="40% - Accent4 2 3 3 2 3 3 3" xfId="19845"/>
    <cellStyle name="40% - Accent4 2 3 3 2 3 4" xfId="19846"/>
    <cellStyle name="40% - Accent4 2 3 3 2 3 4 2" xfId="19847"/>
    <cellStyle name="40% - Accent4 2 3 3 2 3 5" xfId="19848"/>
    <cellStyle name="40% - Accent4 2 3 3 2 4" xfId="19849"/>
    <cellStyle name="40% - Accent4 2 3 3 2 4 2" xfId="19850"/>
    <cellStyle name="40% - Accent4 2 3 3 2 4 2 2" xfId="19851"/>
    <cellStyle name="40% - Accent4 2 3 3 2 4 2 2 2" xfId="19852"/>
    <cellStyle name="40% - Accent4 2 3 3 2 4 2 3" xfId="19853"/>
    <cellStyle name="40% - Accent4 2 3 3 2 4 3" xfId="19854"/>
    <cellStyle name="40% - Accent4 2 3 3 2 4 3 2" xfId="19855"/>
    <cellStyle name="40% - Accent4 2 3 3 2 4 4" xfId="19856"/>
    <cellStyle name="40% - Accent4 2 3 3 2 5" xfId="19857"/>
    <cellStyle name="40% - Accent4 2 3 3 2 5 2" xfId="19858"/>
    <cellStyle name="40% - Accent4 2 3 3 2 5 2 2" xfId="19859"/>
    <cellStyle name="40% - Accent4 2 3 3 2 5 3" xfId="19860"/>
    <cellStyle name="40% - Accent4 2 3 3 2 6" xfId="19861"/>
    <cellStyle name="40% - Accent4 2 3 3 2 6 2" xfId="19862"/>
    <cellStyle name="40% - Accent4 2 3 3 2 7" xfId="19863"/>
    <cellStyle name="40% - Accent4 2 3 3 3" xfId="19864"/>
    <cellStyle name="40% - Accent4 2 3 3 3 2" xfId="19865"/>
    <cellStyle name="40% - Accent4 2 3 3 3 2 2" xfId="19866"/>
    <cellStyle name="40% - Accent4 2 3 3 3 2 2 2" xfId="19867"/>
    <cellStyle name="40% - Accent4 2 3 3 3 2 2 2 2" xfId="19868"/>
    <cellStyle name="40% - Accent4 2 3 3 3 2 2 2 2 2" xfId="19869"/>
    <cellStyle name="40% - Accent4 2 3 3 3 2 2 2 3" xfId="19870"/>
    <cellStyle name="40% - Accent4 2 3 3 3 2 2 3" xfId="19871"/>
    <cellStyle name="40% - Accent4 2 3 3 3 2 2 3 2" xfId="19872"/>
    <cellStyle name="40% - Accent4 2 3 3 3 2 2 4" xfId="19873"/>
    <cellStyle name="40% - Accent4 2 3 3 3 2 3" xfId="19874"/>
    <cellStyle name="40% - Accent4 2 3 3 3 2 3 2" xfId="19875"/>
    <cellStyle name="40% - Accent4 2 3 3 3 2 3 2 2" xfId="19876"/>
    <cellStyle name="40% - Accent4 2 3 3 3 2 3 3" xfId="19877"/>
    <cellStyle name="40% - Accent4 2 3 3 3 2 4" xfId="19878"/>
    <cellStyle name="40% - Accent4 2 3 3 3 2 4 2" xfId="19879"/>
    <cellStyle name="40% - Accent4 2 3 3 3 2 5" xfId="19880"/>
    <cellStyle name="40% - Accent4 2 3 3 3 3" xfId="19881"/>
    <cellStyle name="40% - Accent4 2 3 3 3 3 2" xfId="19882"/>
    <cellStyle name="40% - Accent4 2 3 3 3 3 2 2" xfId="19883"/>
    <cellStyle name="40% - Accent4 2 3 3 3 3 2 2 2" xfId="19884"/>
    <cellStyle name="40% - Accent4 2 3 3 3 3 2 3" xfId="19885"/>
    <cellStyle name="40% - Accent4 2 3 3 3 3 3" xfId="19886"/>
    <cellStyle name="40% - Accent4 2 3 3 3 3 3 2" xfId="19887"/>
    <cellStyle name="40% - Accent4 2 3 3 3 3 4" xfId="19888"/>
    <cellStyle name="40% - Accent4 2 3 3 3 4" xfId="19889"/>
    <cellStyle name="40% - Accent4 2 3 3 3 4 2" xfId="19890"/>
    <cellStyle name="40% - Accent4 2 3 3 3 4 2 2" xfId="19891"/>
    <cellStyle name="40% - Accent4 2 3 3 3 4 3" xfId="19892"/>
    <cellStyle name="40% - Accent4 2 3 3 3 5" xfId="19893"/>
    <cellStyle name="40% - Accent4 2 3 3 3 5 2" xfId="19894"/>
    <cellStyle name="40% - Accent4 2 3 3 3 6" xfId="19895"/>
    <cellStyle name="40% - Accent4 2 3 3 4" xfId="19896"/>
    <cellStyle name="40% - Accent4 2 3 3 4 2" xfId="19897"/>
    <cellStyle name="40% - Accent4 2 3 3 4 2 2" xfId="19898"/>
    <cellStyle name="40% - Accent4 2 3 3 4 2 2 2" xfId="19899"/>
    <cellStyle name="40% - Accent4 2 3 3 4 2 2 2 2" xfId="19900"/>
    <cellStyle name="40% - Accent4 2 3 3 4 2 2 3" xfId="19901"/>
    <cellStyle name="40% - Accent4 2 3 3 4 2 3" xfId="19902"/>
    <cellStyle name="40% - Accent4 2 3 3 4 2 3 2" xfId="19903"/>
    <cellStyle name="40% - Accent4 2 3 3 4 2 4" xfId="19904"/>
    <cellStyle name="40% - Accent4 2 3 3 4 3" xfId="19905"/>
    <cellStyle name="40% - Accent4 2 3 3 4 3 2" xfId="19906"/>
    <cellStyle name="40% - Accent4 2 3 3 4 3 2 2" xfId="19907"/>
    <cellStyle name="40% - Accent4 2 3 3 4 3 3" xfId="19908"/>
    <cellStyle name="40% - Accent4 2 3 3 4 4" xfId="19909"/>
    <cellStyle name="40% - Accent4 2 3 3 4 4 2" xfId="19910"/>
    <cellStyle name="40% - Accent4 2 3 3 4 5" xfId="19911"/>
    <cellStyle name="40% - Accent4 2 3 3 5" xfId="19912"/>
    <cellStyle name="40% - Accent4 2 3 3 5 2" xfId="19913"/>
    <cellStyle name="40% - Accent4 2 3 3 5 2 2" xfId="19914"/>
    <cellStyle name="40% - Accent4 2 3 3 5 2 2 2" xfId="19915"/>
    <cellStyle name="40% - Accent4 2 3 3 5 2 3" xfId="19916"/>
    <cellStyle name="40% - Accent4 2 3 3 5 3" xfId="19917"/>
    <cellStyle name="40% - Accent4 2 3 3 5 3 2" xfId="19918"/>
    <cellStyle name="40% - Accent4 2 3 3 5 4" xfId="19919"/>
    <cellStyle name="40% - Accent4 2 3 3 6" xfId="19920"/>
    <cellStyle name="40% - Accent4 2 3 3 6 2" xfId="19921"/>
    <cellStyle name="40% - Accent4 2 3 3 6 2 2" xfId="19922"/>
    <cellStyle name="40% - Accent4 2 3 3 6 3" xfId="19923"/>
    <cellStyle name="40% - Accent4 2 3 3 7" xfId="19924"/>
    <cellStyle name="40% - Accent4 2 3 3 7 2" xfId="19925"/>
    <cellStyle name="40% - Accent4 2 3 3 8" xfId="19926"/>
    <cellStyle name="40% - Accent4 2 3 4" xfId="19927"/>
    <cellStyle name="40% - Accent4 2 3 4 2" xfId="19928"/>
    <cellStyle name="40% - Accent4 2 3 4 2 2" xfId="19929"/>
    <cellStyle name="40% - Accent4 2 3 4 2 2 2" xfId="19930"/>
    <cellStyle name="40% - Accent4 2 3 4 2 2 2 2" xfId="19931"/>
    <cellStyle name="40% - Accent4 2 3 4 2 2 2 2 2" xfId="19932"/>
    <cellStyle name="40% - Accent4 2 3 4 2 2 2 2 2 2" xfId="19933"/>
    <cellStyle name="40% - Accent4 2 3 4 2 2 2 2 3" xfId="19934"/>
    <cellStyle name="40% - Accent4 2 3 4 2 2 2 3" xfId="19935"/>
    <cellStyle name="40% - Accent4 2 3 4 2 2 2 3 2" xfId="19936"/>
    <cellStyle name="40% - Accent4 2 3 4 2 2 2 4" xfId="19937"/>
    <cellStyle name="40% - Accent4 2 3 4 2 2 3" xfId="19938"/>
    <cellStyle name="40% - Accent4 2 3 4 2 2 3 2" xfId="19939"/>
    <cellStyle name="40% - Accent4 2 3 4 2 2 3 2 2" xfId="19940"/>
    <cellStyle name="40% - Accent4 2 3 4 2 2 3 3" xfId="19941"/>
    <cellStyle name="40% - Accent4 2 3 4 2 2 4" xfId="19942"/>
    <cellStyle name="40% - Accent4 2 3 4 2 2 4 2" xfId="19943"/>
    <cellStyle name="40% - Accent4 2 3 4 2 2 5" xfId="19944"/>
    <cellStyle name="40% - Accent4 2 3 4 2 3" xfId="19945"/>
    <cellStyle name="40% - Accent4 2 3 4 2 3 2" xfId="19946"/>
    <cellStyle name="40% - Accent4 2 3 4 2 3 2 2" xfId="19947"/>
    <cellStyle name="40% - Accent4 2 3 4 2 3 2 2 2" xfId="19948"/>
    <cellStyle name="40% - Accent4 2 3 4 2 3 2 3" xfId="19949"/>
    <cellStyle name="40% - Accent4 2 3 4 2 3 3" xfId="19950"/>
    <cellStyle name="40% - Accent4 2 3 4 2 3 3 2" xfId="19951"/>
    <cellStyle name="40% - Accent4 2 3 4 2 3 4" xfId="19952"/>
    <cellStyle name="40% - Accent4 2 3 4 2 4" xfId="19953"/>
    <cellStyle name="40% - Accent4 2 3 4 2 4 2" xfId="19954"/>
    <cellStyle name="40% - Accent4 2 3 4 2 4 2 2" xfId="19955"/>
    <cellStyle name="40% - Accent4 2 3 4 2 4 3" xfId="19956"/>
    <cellStyle name="40% - Accent4 2 3 4 2 5" xfId="19957"/>
    <cellStyle name="40% - Accent4 2 3 4 2 5 2" xfId="19958"/>
    <cellStyle name="40% - Accent4 2 3 4 2 6" xfId="19959"/>
    <cellStyle name="40% - Accent4 2 3 4 3" xfId="19960"/>
    <cellStyle name="40% - Accent4 2 3 4 3 2" xfId="19961"/>
    <cellStyle name="40% - Accent4 2 3 4 3 2 2" xfId="19962"/>
    <cellStyle name="40% - Accent4 2 3 4 3 2 2 2" xfId="19963"/>
    <cellStyle name="40% - Accent4 2 3 4 3 2 2 2 2" xfId="19964"/>
    <cellStyle name="40% - Accent4 2 3 4 3 2 2 3" xfId="19965"/>
    <cellStyle name="40% - Accent4 2 3 4 3 2 3" xfId="19966"/>
    <cellStyle name="40% - Accent4 2 3 4 3 2 3 2" xfId="19967"/>
    <cellStyle name="40% - Accent4 2 3 4 3 2 4" xfId="19968"/>
    <cellStyle name="40% - Accent4 2 3 4 3 3" xfId="19969"/>
    <cellStyle name="40% - Accent4 2 3 4 3 3 2" xfId="19970"/>
    <cellStyle name="40% - Accent4 2 3 4 3 3 2 2" xfId="19971"/>
    <cellStyle name="40% - Accent4 2 3 4 3 3 3" xfId="19972"/>
    <cellStyle name="40% - Accent4 2 3 4 3 4" xfId="19973"/>
    <cellStyle name="40% - Accent4 2 3 4 3 4 2" xfId="19974"/>
    <cellStyle name="40% - Accent4 2 3 4 3 5" xfId="19975"/>
    <cellStyle name="40% - Accent4 2 3 4 4" xfId="19976"/>
    <cellStyle name="40% - Accent4 2 3 4 4 2" xfId="19977"/>
    <cellStyle name="40% - Accent4 2 3 4 4 2 2" xfId="19978"/>
    <cellStyle name="40% - Accent4 2 3 4 4 2 2 2" xfId="19979"/>
    <cellStyle name="40% - Accent4 2 3 4 4 2 3" xfId="19980"/>
    <cellStyle name="40% - Accent4 2 3 4 4 3" xfId="19981"/>
    <cellStyle name="40% - Accent4 2 3 4 4 3 2" xfId="19982"/>
    <cellStyle name="40% - Accent4 2 3 4 4 4" xfId="19983"/>
    <cellStyle name="40% - Accent4 2 3 4 5" xfId="19984"/>
    <cellStyle name="40% - Accent4 2 3 4 5 2" xfId="19985"/>
    <cellStyle name="40% - Accent4 2 3 4 5 2 2" xfId="19986"/>
    <cellStyle name="40% - Accent4 2 3 4 5 3" xfId="19987"/>
    <cellStyle name="40% - Accent4 2 3 4 6" xfId="19988"/>
    <cellStyle name="40% - Accent4 2 3 4 6 2" xfId="19989"/>
    <cellStyle name="40% - Accent4 2 3 4 7" xfId="19990"/>
    <cellStyle name="40% - Accent4 2 3 5" xfId="19991"/>
    <cellStyle name="40% - Accent4 2 3 5 2" xfId="19992"/>
    <cellStyle name="40% - Accent4 2 3 5 2 2" xfId="19993"/>
    <cellStyle name="40% - Accent4 2 3 5 2 2 2" xfId="19994"/>
    <cellStyle name="40% - Accent4 2 3 5 2 2 2 2" xfId="19995"/>
    <cellStyle name="40% - Accent4 2 3 5 2 2 2 2 2" xfId="19996"/>
    <cellStyle name="40% - Accent4 2 3 5 2 2 2 3" xfId="19997"/>
    <cellStyle name="40% - Accent4 2 3 5 2 2 3" xfId="19998"/>
    <cellStyle name="40% - Accent4 2 3 5 2 2 3 2" xfId="19999"/>
    <cellStyle name="40% - Accent4 2 3 5 2 2 4" xfId="20000"/>
    <cellStyle name="40% - Accent4 2 3 5 2 3" xfId="20001"/>
    <cellStyle name="40% - Accent4 2 3 5 2 3 2" xfId="20002"/>
    <cellStyle name="40% - Accent4 2 3 5 2 3 2 2" xfId="20003"/>
    <cellStyle name="40% - Accent4 2 3 5 2 3 3" xfId="20004"/>
    <cellStyle name="40% - Accent4 2 3 5 2 4" xfId="20005"/>
    <cellStyle name="40% - Accent4 2 3 5 2 4 2" xfId="20006"/>
    <cellStyle name="40% - Accent4 2 3 5 2 5" xfId="20007"/>
    <cellStyle name="40% - Accent4 2 3 5 3" xfId="20008"/>
    <cellStyle name="40% - Accent4 2 3 5 3 2" xfId="20009"/>
    <cellStyle name="40% - Accent4 2 3 5 3 2 2" xfId="20010"/>
    <cellStyle name="40% - Accent4 2 3 5 3 2 2 2" xfId="20011"/>
    <cellStyle name="40% - Accent4 2 3 5 3 2 3" xfId="20012"/>
    <cellStyle name="40% - Accent4 2 3 5 3 3" xfId="20013"/>
    <cellStyle name="40% - Accent4 2 3 5 3 3 2" xfId="20014"/>
    <cellStyle name="40% - Accent4 2 3 5 3 4" xfId="20015"/>
    <cellStyle name="40% - Accent4 2 3 5 4" xfId="20016"/>
    <cellStyle name="40% - Accent4 2 3 5 4 2" xfId="20017"/>
    <cellStyle name="40% - Accent4 2 3 5 4 2 2" xfId="20018"/>
    <cellStyle name="40% - Accent4 2 3 5 4 3" xfId="20019"/>
    <cellStyle name="40% - Accent4 2 3 5 5" xfId="20020"/>
    <cellStyle name="40% - Accent4 2 3 5 5 2" xfId="20021"/>
    <cellStyle name="40% - Accent4 2 3 5 6" xfId="20022"/>
    <cellStyle name="40% - Accent4 2 3 6" xfId="20023"/>
    <cellStyle name="40% - Accent4 2 3 6 2" xfId="20024"/>
    <cellStyle name="40% - Accent4 2 3 6 2 2" xfId="20025"/>
    <cellStyle name="40% - Accent4 2 3 6 2 2 2" xfId="20026"/>
    <cellStyle name="40% - Accent4 2 3 6 2 2 2 2" xfId="20027"/>
    <cellStyle name="40% - Accent4 2 3 6 2 2 3" xfId="20028"/>
    <cellStyle name="40% - Accent4 2 3 6 2 3" xfId="20029"/>
    <cellStyle name="40% - Accent4 2 3 6 2 3 2" xfId="20030"/>
    <cellStyle name="40% - Accent4 2 3 6 2 4" xfId="20031"/>
    <cellStyle name="40% - Accent4 2 3 6 3" xfId="20032"/>
    <cellStyle name="40% - Accent4 2 3 6 3 2" xfId="20033"/>
    <cellStyle name="40% - Accent4 2 3 6 3 2 2" xfId="20034"/>
    <cellStyle name="40% - Accent4 2 3 6 3 3" xfId="20035"/>
    <cellStyle name="40% - Accent4 2 3 6 4" xfId="20036"/>
    <cellStyle name="40% - Accent4 2 3 6 4 2" xfId="20037"/>
    <cellStyle name="40% - Accent4 2 3 6 5" xfId="20038"/>
    <cellStyle name="40% - Accent4 2 3 7" xfId="20039"/>
    <cellStyle name="40% - Accent4 2 3 7 2" xfId="20040"/>
    <cellStyle name="40% - Accent4 2 3 7 2 2" xfId="20041"/>
    <cellStyle name="40% - Accent4 2 3 7 2 2 2" xfId="20042"/>
    <cellStyle name="40% - Accent4 2 3 7 2 3" xfId="20043"/>
    <cellStyle name="40% - Accent4 2 3 7 3" xfId="20044"/>
    <cellStyle name="40% - Accent4 2 3 7 3 2" xfId="20045"/>
    <cellStyle name="40% - Accent4 2 3 7 4" xfId="20046"/>
    <cellStyle name="40% - Accent4 2 3 8" xfId="20047"/>
    <cellStyle name="40% - Accent4 2 3 8 2" xfId="20048"/>
    <cellStyle name="40% - Accent4 2 3 8 2 2" xfId="20049"/>
    <cellStyle name="40% - Accent4 2 3 8 3" xfId="20050"/>
    <cellStyle name="40% - Accent4 2 3 9" xfId="20051"/>
    <cellStyle name="40% - Accent4 2 3 9 2" xfId="20052"/>
    <cellStyle name="40% - Accent4 2 4" xfId="20053"/>
    <cellStyle name="40% - Accent4 2 4 2" xfId="20054"/>
    <cellStyle name="40% - Accent4 2 4 2 2" xfId="20055"/>
    <cellStyle name="40% - Accent4 2 4 2 2 2" xfId="20056"/>
    <cellStyle name="40% - Accent4 2 4 2 2 2 2" xfId="20057"/>
    <cellStyle name="40% - Accent4 2 4 2 2 2 2 2" xfId="20058"/>
    <cellStyle name="40% - Accent4 2 4 2 2 2 2 2 2" xfId="20059"/>
    <cellStyle name="40% - Accent4 2 4 2 2 2 2 2 2 2" xfId="20060"/>
    <cellStyle name="40% - Accent4 2 4 2 2 2 2 2 2 2 2" xfId="20061"/>
    <cellStyle name="40% - Accent4 2 4 2 2 2 2 2 2 3" xfId="20062"/>
    <cellStyle name="40% - Accent4 2 4 2 2 2 2 2 3" xfId="20063"/>
    <cellStyle name="40% - Accent4 2 4 2 2 2 2 2 3 2" xfId="20064"/>
    <cellStyle name="40% - Accent4 2 4 2 2 2 2 2 4" xfId="20065"/>
    <cellStyle name="40% - Accent4 2 4 2 2 2 2 3" xfId="20066"/>
    <cellStyle name="40% - Accent4 2 4 2 2 2 2 3 2" xfId="20067"/>
    <cellStyle name="40% - Accent4 2 4 2 2 2 2 3 2 2" xfId="20068"/>
    <cellStyle name="40% - Accent4 2 4 2 2 2 2 3 3" xfId="20069"/>
    <cellStyle name="40% - Accent4 2 4 2 2 2 2 4" xfId="20070"/>
    <cellStyle name="40% - Accent4 2 4 2 2 2 2 4 2" xfId="20071"/>
    <cellStyle name="40% - Accent4 2 4 2 2 2 2 5" xfId="20072"/>
    <cellStyle name="40% - Accent4 2 4 2 2 2 3" xfId="20073"/>
    <cellStyle name="40% - Accent4 2 4 2 2 2 3 2" xfId="20074"/>
    <cellStyle name="40% - Accent4 2 4 2 2 2 3 2 2" xfId="20075"/>
    <cellStyle name="40% - Accent4 2 4 2 2 2 3 2 2 2" xfId="20076"/>
    <cellStyle name="40% - Accent4 2 4 2 2 2 3 2 3" xfId="20077"/>
    <cellStyle name="40% - Accent4 2 4 2 2 2 3 3" xfId="20078"/>
    <cellStyle name="40% - Accent4 2 4 2 2 2 3 3 2" xfId="20079"/>
    <cellStyle name="40% - Accent4 2 4 2 2 2 3 4" xfId="20080"/>
    <cellStyle name="40% - Accent4 2 4 2 2 2 4" xfId="20081"/>
    <cellStyle name="40% - Accent4 2 4 2 2 2 4 2" xfId="20082"/>
    <cellStyle name="40% - Accent4 2 4 2 2 2 4 2 2" xfId="20083"/>
    <cellStyle name="40% - Accent4 2 4 2 2 2 4 3" xfId="20084"/>
    <cellStyle name="40% - Accent4 2 4 2 2 2 5" xfId="20085"/>
    <cellStyle name="40% - Accent4 2 4 2 2 2 5 2" xfId="20086"/>
    <cellStyle name="40% - Accent4 2 4 2 2 2 6" xfId="20087"/>
    <cellStyle name="40% - Accent4 2 4 2 2 3" xfId="20088"/>
    <cellStyle name="40% - Accent4 2 4 2 2 3 2" xfId="20089"/>
    <cellStyle name="40% - Accent4 2 4 2 2 3 2 2" xfId="20090"/>
    <cellStyle name="40% - Accent4 2 4 2 2 3 2 2 2" xfId="20091"/>
    <cellStyle name="40% - Accent4 2 4 2 2 3 2 2 2 2" xfId="20092"/>
    <cellStyle name="40% - Accent4 2 4 2 2 3 2 2 3" xfId="20093"/>
    <cellStyle name="40% - Accent4 2 4 2 2 3 2 3" xfId="20094"/>
    <cellStyle name="40% - Accent4 2 4 2 2 3 2 3 2" xfId="20095"/>
    <cellStyle name="40% - Accent4 2 4 2 2 3 2 4" xfId="20096"/>
    <cellStyle name="40% - Accent4 2 4 2 2 3 3" xfId="20097"/>
    <cellStyle name="40% - Accent4 2 4 2 2 3 3 2" xfId="20098"/>
    <cellStyle name="40% - Accent4 2 4 2 2 3 3 2 2" xfId="20099"/>
    <cellStyle name="40% - Accent4 2 4 2 2 3 3 3" xfId="20100"/>
    <cellStyle name="40% - Accent4 2 4 2 2 3 4" xfId="20101"/>
    <cellStyle name="40% - Accent4 2 4 2 2 3 4 2" xfId="20102"/>
    <cellStyle name="40% - Accent4 2 4 2 2 3 5" xfId="20103"/>
    <cellStyle name="40% - Accent4 2 4 2 2 4" xfId="20104"/>
    <cellStyle name="40% - Accent4 2 4 2 2 4 2" xfId="20105"/>
    <cellStyle name="40% - Accent4 2 4 2 2 4 2 2" xfId="20106"/>
    <cellStyle name="40% - Accent4 2 4 2 2 4 2 2 2" xfId="20107"/>
    <cellStyle name="40% - Accent4 2 4 2 2 4 2 3" xfId="20108"/>
    <cellStyle name="40% - Accent4 2 4 2 2 4 3" xfId="20109"/>
    <cellStyle name="40% - Accent4 2 4 2 2 4 3 2" xfId="20110"/>
    <cellStyle name="40% - Accent4 2 4 2 2 4 4" xfId="20111"/>
    <cellStyle name="40% - Accent4 2 4 2 2 5" xfId="20112"/>
    <cellStyle name="40% - Accent4 2 4 2 2 5 2" xfId="20113"/>
    <cellStyle name="40% - Accent4 2 4 2 2 5 2 2" xfId="20114"/>
    <cellStyle name="40% - Accent4 2 4 2 2 5 3" xfId="20115"/>
    <cellStyle name="40% - Accent4 2 4 2 2 6" xfId="20116"/>
    <cellStyle name="40% - Accent4 2 4 2 2 6 2" xfId="20117"/>
    <cellStyle name="40% - Accent4 2 4 2 2 7" xfId="20118"/>
    <cellStyle name="40% - Accent4 2 4 2 3" xfId="20119"/>
    <cellStyle name="40% - Accent4 2 4 2 3 2" xfId="20120"/>
    <cellStyle name="40% - Accent4 2 4 2 3 2 2" xfId="20121"/>
    <cellStyle name="40% - Accent4 2 4 2 3 2 2 2" xfId="20122"/>
    <cellStyle name="40% - Accent4 2 4 2 3 2 2 2 2" xfId="20123"/>
    <cellStyle name="40% - Accent4 2 4 2 3 2 2 2 2 2" xfId="20124"/>
    <cellStyle name="40% - Accent4 2 4 2 3 2 2 2 3" xfId="20125"/>
    <cellStyle name="40% - Accent4 2 4 2 3 2 2 3" xfId="20126"/>
    <cellStyle name="40% - Accent4 2 4 2 3 2 2 3 2" xfId="20127"/>
    <cellStyle name="40% - Accent4 2 4 2 3 2 2 4" xfId="20128"/>
    <cellStyle name="40% - Accent4 2 4 2 3 2 3" xfId="20129"/>
    <cellStyle name="40% - Accent4 2 4 2 3 2 3 2" xfId="20130"/>
    <cellStyle name="40% - Accent4 2 4 2 3 2 3 2 2" xfId="20131"/>
    <cellStyle name="40% - Accent4 2 4 2 3 2 3 3" xfId="20132"/>
    <cellStyle name="40% - Accent4 2 4 2 3 2 4" xfId="20133"/>
    <cellStyle name="40% - Accent4 2 4 2 3 2 4 2" xfId="20134"/>
    <cellStyle name="40% - Accent4 2 4 2 3 2 5" xfId="20135"/>
    <cellStyle name="40% - Accent4 2 4 2 3 3" xfId="20136"/>
    <cellStyle name="40% - Accent4 2 4 2 3 3 2" xfId="20137"/>
    <cellStyle name="40% - Accent4 2 4 2 3 3 2 2" xfId="20138"/>
    <cellStyle name="40% - Accent4 2 4 2 3 3 2 2 2" xfId="20139"/>
    <cellStyle name="40% - Accent4 2 4 2 3 3 2 3" xfId="20140"/>
    <cellStyle name="40% - Accent4 2 4 2 3 3 3" xfId="20141"/>
    <cellStyle name="40% - Accent4 2 4 2 3 3 3 2" xfId="20142"/>
    <cellStyle name="40% - Accent4 2 4 2 3 3 4" xfId="20143"/>
    <cellStyle name="40% - Accent4 2 4 2 3 4" xfId="20144"/>
    <cellStyle name="40% - Accent4 2 4 2 3 4 2" xfId="20145"/>
    <cellStyle name="40% - Accent4 2 4 2 3 4 2 2" xfId="20146"/>
    <cellStyle name="40% - Accent4 2 4 2 3 4 3" xfId="20147"/>
    <cellStyle name="40% - Accent4 2 4 2 3 5" xfId="20148"/>
    <cellStyle name="40% - Accent4 2 4 2 3 5 2" xfId="20149"/>
    <cellStyle name="40% - Accent4 2 4 2 3 6" xfId="20150"/>
    <cellStyle name="40% - Accent4 2 4 2 4" xfId="20151"/>
    <cellStyle name="40% - Accent4 2 4 2 4 2" xfId="20152"/>
    <cellStyle name="40% - Accent4 2 4 2 4 2 2" xfId="20153"/>
    <cellStyle name="40% - Accent4 2 4 2 4 2 2 2" xfId="20154"/>
    <cellStyle name="40% - Accent4 2 4 2 4 2 2 2 2" xfId="20155"/>
    <cellStyle name="40% - Accent4 2 4 2 4 2 2 3" xfId="20156"/>
    <cellStyle name="40% - Accent4 2 4 2 4 2 3" xfId="20157"/>
    <cellStyle name="40% - Accent4 2 4 2 4 2 3 2" xfId="20158"/>
    <cellStyle name="40% - Accent4 2 4 2 4 2 4" xfId="20159"/>
    <cellStyle name="40% - Accent4 2 4 2 4 3" xfId="20160"/>
    <cellStyle name="40% - Accent4 2 4 2 4 3 2" xfId="20161"/>
    <cellStyle name="40% - Accent4 2 4 2 4 3 2 2" xfId="20162"/>
    <cellStyle name="40% - Accent4 2 4 2 4 3 3" xfId="20163"/>
    <cellStyle name="40% - Accent4 2 4 2 4 4" xfId="20164"/>
    <cellStyle name="40% - Accent4 2 4 2 4 4 2" xfId="20165"/>
    <cellStyle name="40% - Accent4 2 4 2 4 5" xfId="20166"/>
    <cellStyle name="40% - Accent4 2 4 2 5" xfId="20167"/>
    <cellStyle name="40% - Accent4 2 4 2 5 2" xfId="20168"/>
    <cellStyle name="40% - Accent4 2 4 2 5 2 2" xfId="20169"/>
    <cellStyle name="40% - Accent4 2 4 2 5 2 2 2" xfId="20170"/>
    <cellStyle name="40% - Accent4 2 4 2 5 2 3" xfId="20171"/>
    <cellStyle name="40% - Accent4 2 4 2 5 3" xfId="20172"/>
    <cellStyle name="40% - Accent4 2 4 2 5 3 2" xfId="20173"/>
    <cellStyle name="40% - Accent4 2 4 2 5 4" xfId="20174"/>
    <cellStyle name="40% - Accent4 2 4 2 6" xfId="20175"/>
    <cellStyle name="40% - Accent4 2 4 2 6 2" xfId="20176"/>
    <cellStyle name="40% - Accent4 2 4 2 6 2 2" xfId="20177"/>
    <cellStyle name="40% - Accent4 2 4 2 6 3" xfId="20178"/>
    <cellStyle name="40% - Accent4 2 4 2 7" xfId="20179"/>
    <cellStyle name="40% - Accent4 2 4 2 7 2" xfId="20180"/>
    <cellStyle name="40% - Accent4 2 4 2 8" xfId="20181"/>
    <cellStyle name="40% - Accent4 2 4 3" xfId="20182"/>
    <cellStyle name="40% - Accent4 2 4 3 2" xfId="20183"/>
    <cellStyle name="40% - Accent4 2 4 3 2 2" xfId="20184"/>
    <cellStyle name="40% - Accent4 2 4 3 2 2 2" xfId="20185"/>
    <cellStyle name="40% - Accent4 2 4 3 2 2 2 2" xfId="20186"/>
    <cellStyle name="40% - Accent4 2 4 3 2 2 2 2 2" xfId="20187"/>
    <cellStyle name="40% - Accent4 2 4 3 2 2 2 2 2 2" xfId="20188"/>
    <cellStyle name="40% - Accent4 2 4 3 2 2 2 2 3" xfId="20189"/>
    <cellStyle name="40% - Accent4 2 4 3 2 2 2 3" xfId="20190"/>
    <cellStyle name="40% - Accent4 2 4 3 2 2 2 3 2" xfId="20191"/>
    <cellStyle name="40% - Accent4 2 4 3 2 2 2 4" xfId="20192"/>
    <cellStyle name="40% - Accent4 2 4 3 2 2 3" xfId="20193"/>
    <cellStyle name="40% - Accent4 2 4 3 2 2 3 2" xfId="20194"/>
    <cellStyle name="40% - Accent4 2 4 3 2 2 3 2 2" xfId="20195"/>
    <cellStyle name="40% - Accent4 2 4 3 2 2 3 3" xfId="20196"/>
    <cellStyle name="40% - Accent4 2 4 3 2 2 4" xfId="20197"/>
    <cellStyle name="40% - Accent4 2 4 3 2 2 4 2" xfId="20198"/>
    <cellStyle name="40% - Accent4 2 4 3 2 2 5" xfId="20199"/>
    <cellStyle name="40% - Accent4 2 4 3 2 3" xfId="20200"/>
    <cellStyle name="40% - Accent4 2 4 3 2 3 2" xfId="20201"/>
    <cellStyle name="40% - Accent4 2 4 3 2 3 2 2" xfId="20202"/>
    <cellStyle name="40% - Accent4 2 4 3 2 3 2 2 2" xfId="20203"/>
    <cellStyle name="40% - Accent4 2 4 3 2 3 2 3" xfId="20204"/>
    <cellStyle name="40% - Accent4 2 4 3 2 3 3" xfId="20205"/>
    <cellStyle name="40% - Accent4 2 4 3 2 3 3 2" xfId="20206"/>
    <cellStyle name="40% - Accent4 2 4 3 2 3 4" xfId="20207"/>
    <cellStyle name="40% - Accent4 2 4 3 2 4" xfId="20208"/>
    <cellStyle name="40% - Accent4 2 4 3 2 4 2" xfId="20209"/>
    <cellStyle name="40% - Accent4 2 4 3 2 4 2 2" xfId="20210"/>
    <cellStyle name="40% - Accent4 2 4 3 2 4 3" xfId="20211"/>
    <cellStyle name="40% - Accent4 2 4 3 2 5" xfId="20212"/>
    <cellStyle name="40% - Accent4 2 4 3 2 5 2" xfId="20213"/>
    <cellStyle name="40% - Accent4 2 4 3 2 6" xfId="20214"/>
    <cellStyle name="40% - Accent4 2 4 3 3" xfId="20215"/>
    <cellStyle name="40% - Accent4 2 4 3 3 2" xfId="20216"/>
    <cellStyle name="40% - Accent4 2 4 3 3 2 2" xfId="20217"/>
    <cellStyle name="40% - Accent4 2 4 3 3 2 2 2" xfId="20218"/>
    <cellStyle name="40% - Accent4 2 4 3 3 2 2 2 2" xfId="20219"/>
    <cellStyle name="40% - Accent4 2 4 3 3 2 2 3" xfId="20220"/>
    <cellStyle name="40% - Accent4 2 4 3 3 2 3" xfId="20221"/>
    <cellStyle name="40% - Accent4 2 4 3 3 2 3 2" xfId="20222"/>
    <cellStyle name="40% - Accent4 2 4 3 3 2 4" xfId="20223"/>
    <cellStyle name="40% - Accent4 2 4 3 3 3" xfId="20224"/>
    <cellStyle name="40% - Accent4 2 4 3 3 3 2" xfId="20225"/>
    <cellStyle name="40% - Accent4 2 4 3 3 3 2 2" xfId="20226"/>
    <cellStyle name="40% - Accent4 2 4 3 3 3 3" xfId="20227"/>
    <cellStyle name="40% - Accent4 2 4 3 3 4" xfId="20228"/>
    <cellStyle name="40% - Accent4 2 4 3 3 4 2" xfId="20229"/>
    <cellStyle name="40% - Accent4 2 4 3 3 5" xfId="20230"/>
    <cellStyle name="40% - Accent4 2 4 3 4" xfId="20231"/>
    <cellStyle name="40% - Accent4 2 4 3 4 2" xfId="20232"/>
    <cellStyle name="40% - Accent4 2 4 3 4 2 2" xfId="20233"/>
    <cellStyle name="40% - Accent4 2 4 3 4 2 2 2" xfId="20234"/>
    <cellStyle name="40% - Accent4 2 4 3 4 2 3" xfId="20235"/>
    <cellStyle name="40% - Accent4 2 4 3 4 3" xfId="20236"/>
    <cellStyle name="40% - Accent4 2 4 3 4 3 2" xfId="20237"/>
    <cellStyle name="40% - Accent4 2 4 3 4 4" xfId="20238"/>
    <cellStyle name="40% - Accent4 2 4 3 5" xfId="20239"/>
    <cellStyle name="40% - Accent4 2 4 3 5 2" xfId="20240"/>
    <cellStyle name="40% - Accent4 2 4 3 5 2 2" xfId="20241"/>
    <cellStyle name="40% - Accent4 2 4 3 5 3" xfId="20242"/>
    <cellStyle name="40% - Accent4 2 4 3 6" xfId="20243"/>
    <cellStyle name="40% - Accent4 2 4 3 6 2" xfId="20244"/>
    <cellStyle name="40% - Accent4 2 4 3 7" xfId="20245"/>
    <cellStyle name="40% - Accent4 2 4 4" xfId="20246"/>
    <cellStyle name="40% - Accent4 2 4 4 2" xfId="20247"/>
    <cellStyle name="40% - Accent4 2 4 4 2 2" xfId="20248"/>
    <cellStyle name="40% - Accent4 2 4 4 2 2 2" xfId="20249"/>
    <cellStyle name="40% - Accent4 2 4 4 2 2 2 2" xfId="20250"/>
    <cellStyle name="40% - Accent4 2 4 4 2 2 2 2 2" xfId="20251"/>
    <cellStyle name="40% - Accent4 2 4 4 2 2 2 3" xfId="20252"/>
    <cellStyle name="40% - Accent4 2 4 4 2 2 3" xfId="20253"/>
    <cellStyle name="40% - Accent4 2 4 4 2 2 3 2" xfId="20254"/>
    <cellStyle name="40% - Accent4 2 4 4 2 2 4" xfId="20255"/>
    <cellStyle name="40% - Accent4 2 4 4 2 3" xfId="20256"/>
    <cellStyle name="40% - Accent4 2 4 4 2 3 2" xfId="20257"/>
    <cellStyle name="40% - Accent4 2 4 4 2 3 2 2" xfId="20258"/>
    <cellStyle name="40% - Accent4 2 4 4 2 3 3" xfId="20259"/>
    <cellStyle name="40% - Accent4 2 4 4 2 4" xfId="20260"/>
    <cellStyle name="40% - Accent4 2 4 4 2 4 2" xfId="20261"/>
    <cellStyle name="40% - Accent4 2 4 4 2 5" xfId="20262"/>
    <cellStyle name="40% - Accent4 2 4 4 3" xfId="20263"/>
    <cellStyle name="40% - Accent4 2 4 4 3 2" xfId="20264"/>
    <cellStyle name="40% - Accent4 2 4 4 3 2 2" xfId="20265"/>
    <cellStyle name="40% - Accent4 2 4 4 3 2 2 2" xfId="20266"/>
    <cellStyle name="40% - Accent4 2 4 4 3 2 3" xfId="20267"/>
    <cellStyle name="40% - Accent4 2 4 4 3 3" xfId="20268"/>
    <cellStyle name="40% - Accent4 2 4 4 3 3 2" xfId="20269"/>
    <cellStyle name="40% - Accent4 2 4 4 3 4" xfId="20270"/>
    <cellStyle name="40% - Accent4 2 4 4 4" xfId="20271"/>
    <cellStyle name="40% - Accent4 2 4 4 4 2" xfId="20272"/>
    <cellStyle name="40% - Accent4 2 4 4 4 2 2" xfId="20273"/>
    <cellStyle name="40% - Accent4 2 4 4 4 3" xfId="20274"/>
    <cellStyle name="40% - Accent4 2 4 4 5" xfId="20275"/>
    <cellStyle name="40% - Accent4 2 4 4 5 2" xfId="20276"/>
    <cellStyle name="40% - Accent4 2 4 4 6" xfId="20277"/>
    <cellStyle name="40% - Accent4 2 4 5" xfId="20278"/>
    <cellStyle name="40% - Accent4 2 4 5 2" xfId="20279"/>
    <cellStyle name="40% - Accent4 2 4 5 2 2" xfId="20280"/>
    <cellStyle name="40% - Accent4 2 4 5 2 2 2" xfId="20281"/>
    <cellStyle name="40% - Accent4 2 4 5 2 2 2 2" xfId="20282"/>
    <cellStyle name="40% - Accent4 2 4 5 2 2 3" xfId="20283"/>
    <cellStyle name="40% - Accent4 2 4 5 2 3" xfId="20284"/>
    <cellStyle name="40% - Accent4 2 4 5 2 3 2" xfId="20285"/>
    <cellStyle name="40% - Accent4 2 4 5 2 4" xfId="20286"/>
    <cellStyle name="40% - Accent4 2 4 5 3" xfId="20287"/>
    <cellStyle name="40% - Accent4 2 4 5 3 2" xfId="20288"/>
    <cellStyle name="40% - Accent4 2 4 5 3 2 2" xfId="20289"/>
    <cellStyle name="40% - Accent4 2 4 5 3 3" xfId="20290"/>
    <cellStyle name="40% - Accent4 2 4 5 4" xfId="20291"/>
    <cellStyle name="40% - Accent4 2 4 5 4 2" xfId="20292"/>
    <cellStyle name="40% - Accent4 2 4 5 5" xfId="20293"/>
    <cellStyle name="40% - Accent4 2 4 6" xfId="20294"/>
    <cellStyle name="40% - Accent4 2 4 6 2" xfId="20295"/>
    <cellStyle name="40% - Accent4 2 4 6 2 2" xfId="20296"/>
    <cellStyle name="40% - Accent4 2 4 6 2 2 2" xfId="20297"/>
    <cellStyle name="40% - Accent4 2 4 6 2 3" xfId="20298"/>
    <cellStyle name="40% - Accent4 2 4 6 3" xfId="20299"/>
    <cellStyle name="40% - Accent4 2 4 6 3 2" xfId="20300"/>
    <cellStyle name="40% - Accent4 2 4 6 4" xfId="20301"/>
    <cellStyle name="40% - Accent4 2 4 7" xfId="20302"/>
    <cellStyle name="40% - Accent4 2 4 7 2" xfId="20303"/>
    <cellStyle name="40% - Accent4 2 4 7 2 2" xfId="20304"/>
    <cellStyle name="40% - Accent4 2 4 7 3" xfId="20305"/>
    <cellStyle name="40% - Accent4 2 4 8" xfId="20306"/>
    <cellStyle name="40% - Accent4 2 4 8 2" xfId="20307"/>
    <cellStyle name="40% - Accent4 2 4 9" xfId="20308"/>
    <cellStyle name="40% - Accent4 2 5" xfId="20309"/>
    <cellStyle name="40% - Accent4 2 5 2" xfId="20310"/>
    <cellStyle name="40% - Accent4 2 5 2 2" xfId="20311"/>
    <cellStyle name="40% - Accent4 2 5 2 2 2" xfId="20312"/>
    <cellStyle name="40% - Accent4 2 5 2 2 2 2" xfId="20313"/>
    <cellStyle name="40% - Accent4 2 5 2 2 2 2 2" xfId="20314"/>
    <cellStyle name="40% - Accent4 2 5 2 2 2 2 2 2" xfId="20315"/>
    <cellStyle name="40% - Accent4 2 5 2 2 2 2 2 2 2" xfId="20316"/>
    <cellStyle name="40% - Accent4 2 5 2 2 2 2 2 3" xfId="20317"/>
    <cellStyle name="40% - Accent4 2 5 2 2 2 2 3" xfId="20318"/>
    <cellStyle name="40% - Accent4 2 5 2 2 2 2 3 2" xfId="20319"/>
    <cellStyle name="40% - Accent4 2 5 2 2 2 2 4" xfId="20320"/>
    <cellStyle name="40% - Accent4 2 5 2 2 2 3" xfId="20321"/>
    <cellStyle name="40% - Accent4 2 5 2 2 2 3 2" xfId="20322"/>
    <cellStyle name="40% - Accent4 2 5 2 2 2 3 2 2" xfId="20323"/>
    <cellStyle name="40% - Accent4 2 5 2 2 2 3 3" xfId="20324"/>
    <cellStyle name="40% - Accent4 2 5 2 2 2 4" xfId="20325"/>
    <cellStyle name="40% - Accent4 2 5 2 2 2 4 2" xfId="20326"/>
    <cellStyle name="40% - Accent4 2 5 2 2 2 5" xfId="20327"/>
    <cellStyle name="40% - Accent4 2 5 2 2 3" xfId="20328"/>
    <cellStyle name="40% - Accent4 2 5 2 2 3 2" xfId="20329"/>
    <cellStyle name="40% - Accent4 2 5 2 2 3 2 2" xfId="20330"/>
    <cellStyle name="40% - Accent4 2 5 2 2 3 2 2 2" xfId="20331"/>
    <cellStyle name="40% - Accent4 2 5 2 2 3 2 3" xfId="20332"/>
    <cellStyle name="40% - Accent4 2 5 2 2 3 3" xfId="20333"/>
    <cellStyle name="40% - Accent4 2 5 2 2 3 3 2" xfId="20334"/>
    <cellStyle name="40% - Accent4 2 5 2 2 3 4" xfId="20335"/>
    <cellStyle name="40% - Accent4 2 5 2 2 4" xfId="20336"/>
    <cellStyle name="40% - Accent4 2 5 2 2 4 2" xfId="20337"/>
    <cellStyle name="40% - Accent4 2 5 2 2 4 2 2" xfId="20338"/>
    <cellStyle name="40% - Accent4 2 5 2 2 4 3" xfId="20339"/>
    <cellStyle name="40% - Accent4 2 5 2 2 5" xfId="20340"/>
    <cellStyle name="40% - Accent4 2 5 2 2 5 2" xfId="20341"/>
    <cellStyle name="40% - Accent4 2 5 2 2 6" xfId="20342"/>
    <cellStyle name="40% - Accent4 2 5 2 3" xfId="20343"/>
    <cellStyle name="40% - Accent4 2 5 2 3 2" xfId="20344"/>
    <cellStyle name="40% - Accent4 2 5 2 3 2 2" xfId="20345"/>
    <cellStyle name="40% - Accent4 2 5 2 3 2 2 2" xfId="20346"/>
    <cellStyle name="40% - Accent4 2 5 2 3 2 2 2 2" xfId="20347"/>
    <cellStyle name="40% - Accent4 2 5 2 3 2 2 3" xfId="20348"/>
    <cellStyle name="40% - Accent4 2 5 2 3 2 3" xfId="20349"/>
    <cellStyle name="40% - Accent4 2 5 2 3 2 3 2" xfId="20350"/>
    <cellStyle name="40% - Accent4 2 5 2 3 2 4" xfId="20351"/>
    <cellStyle name="40% - Accent4 2 5 2 3 3" xfId="20352"/>
    <cellStyle name="40% - Accent4 2 5 2 3 3 2" xfId="20353"/>
    <cellStyle name="40% - Accent4 2 5 2 3 3 2 2" xfId="20354"/>
    <cellStyle name="40% - Accent4 2 5 2 3 3 3" xfId="20355"/>
    <cellStyle name="40% - Accent4 2 5 2 3 4" xfId="20356"/>
    <cellStyle name="40% - Accent4 2 5 2 3 4 2" xfId="20357"/>
    <cellStyle name="40% - Accent4 2 5 2 3 5" xfId="20358"/>
    <cellStyle name="40% - Accent4 2 5 2 4" xfId="20359"/>
    <cellStyle name="40% - Accent4 2 5 2 4 2" xfId="20360"/>
    <cellStyle name="40% - Accent4 2 5 2 4 2 2" xfId="20361"/>
    <cellStyle name="40% - Accent4 2 5 2 4 2 2 2" xfId="20362"/>
    <cellStyle name="40% - Accent4 2 5 2 4 2 3" xfId="20363"/>
    <cellStyle name="40% - Accent4 2 5 2 4 3" xfId="20364"/>
    <cellStyle name="40% - Accent4 2 5 2 4 3 2" xfId="20365"/>
    <cellStyle name="40% - Accent4 2 5 2 4 4" xfId="20366"/>
    <cellStyle name="40% - Accent4 2 5 2 5" xfId="20367"/>
    <cellStyle name="40% - Accent4 2 5 2 5 2" xfId="20368"/>
    <cellStyle name="40% - Accent4 2 5 2 5 2 2" xfId="20369"/>
    <cellStyle name="40% - Accent4 2 5 2 5 3" xfId="20370"/>
    <cellStyle name="40% - Accent4 2 5 2 6" xfId="20371"/>
    <cellStyle name="40% - Accent4 2 5 2 6 2" xfId="20372"/>
    <cellStyle name="40% - Accent4 2 5 2 7" xfId="20373"/>
    <cellStyle name="40% - Accent4 2 5 3" xfId="20374"/>
    <cellStyle name="40% - Accent4 2 5 3 2" xfId="20375"/>
    <cellStyle name="40% - Accent4 2 5 3 2 2" xfId="20376"/>
    <cellStyle name="40% - Accent4 2 5 3 2 2 2" xfId="20377"/>
    <cellStyle name="40% - Accent4 2 5 3 2 2 2 2" xfId="20378"/>
    <cellStyle name="40% - Accent4 2 5 3 2 2 2 2 2" xfId="20379"/>
    <cellStyle name="40% - Accent4 2 5 3 2 2 2 3" xfId="20380"/>
    <cellStyle name="40% - Accent4 2 5 3 2 2 3" xfId="20381"/>
    <cellStyle name="40% - Accent4 2 5 3 2 2 3 2" xfId="20382"/>
    <cellStyle name="40% - Accent4 2 5 3 2 2 4" xfId="20383"/>
    <cellStyle name="40% - Accent4 2 5 3 2 3" xfId="20384"/>
    <cellStyle name="40% - Accent4 2 5 3 2 3 2" xfId="20385"/>
    <cellStyle name="40% - Accent4 2 5 3 2 3 2 2" xfId="20386"/>
    <cellStyle name="40% - Accent4 2 5 3 2 3 3" xfId="20387"/>
    <cellStyle name="40% - Accent4 2 5 3 2 4" xfId="20388"/>
    <cellStyle name="40% - Accent4 2 5 3 2 4 2" xfId="20389"/>
    <cellStyle name="40% - Accent4 2 5 3 2 5" xfId="20390"/>
    <cellStyle name="40% - Accent4 2 5 3 3" xfId="20391"/>
    <cellStyle name="40% - Accent4 2 5 3 3 2" xfId="20392"/>
    <cellStyle name="40% - Accent4 2 5 3 3 2 2" xfId="20393"/>
    <cellStyle name="40% - Accent4 2 5 3 3 2 2 2" xfId="20394"/>
    <cellStyle name="40% - Accent4 2 5 3 3 2 3" xfId="20395"/>
    <cellStyle name="40% - Accent4 2 5 3 3 3" xfId="20396"/>
    <cellStyle name="40% - Accent4 2 5 3 3 3 2" xfId="20397"/>
    <cellStyle name="40% - Accent4 2 5 3 3 4" xfId="20398"/>
    <cellStyle name="40% - Accent4 2 5 3 4" xfId="20399"/>
    <cellStyle name="40% - Accent4 2 5 3 4 2" xfId="20400"/>
    <cellStyle name="40% - Accent4 2 5 3 4 2 2" xfId="20401"/>
    <cellStyle name="40% - Accent4 2 5 3 4 3" xfId="20402"/>
    <cellStyle name="40% - Accent4 2 5 3 5" xfId="20403"/>
    <cellStyle name="40% - Accent4 2 5 3 5 2" xfId="20404"/>
    <cellStyle name="40% - Accent4 2 5 3 6" xfId="20405"/>
    <cellStyle name="40% - Accent4 2 5 4" xfId="20406"/>
    <cellStyle name="40% - Accent4 2 5 4 2" xfId="20407"/>
    <cellStyle name="40% - Accent4 2 5 4 2 2" xfId="20408"/>
    <cellStyle name="40% - Accent4 2 5 4 2 2 2" xfId="20409"/>
    <cellStyle name="40% - Accent4 2 5 4 2 2 2 2" xfId="20410"/>
    <cellStyle name="40% - Accent4 2 5 4 2 2 3" xfId="20411"/>
    <cellStyle name="40% - Accent4 2 5 4 2 3" xfId="20412"/>
    <cellStyle name="40% - Accent4 2 5 4 2 3 2" xfId="20413"/>
    <cellStyle name="40% - Accent4 2 5 4 2 4" xfId="20414"/>
    <cellStyle name="40% - Accent4 2 5 4 3" xfId="20415"/>
    <cellStyle name="40% - Accent4 2 5 4 3 2" xfId="20416"/>
    <cellStyle name="40% - Accent4 2 5 4 3 2 2" xfId="20417"/>
    <cellStyle name="40% - Accent4 2 5 4 3 3" xfId="20418"/>
    <cellStyle name="40% - Accent4 2 5 4 4" xfId="20419"/>
    <cellStyle name="40% - Accent4 2 5 4 4 2" xfId="20420"/>
    <cellStyle name="40% - Accent4 2 5 4 5" xfId="20421"/>
    <cellStyle name="40% - Accent4 2 5 5" xfId="20422"/>
    <cellStyle name="40% - Accent4 2 5 5 2" xfId="20423"/>
    <cellStyle name="40% - Accent4 2 5 5 2 2" xfId="20424"/>
    <cellStyle name="40% - Accent4 2 5 5 2 2 2" xfId="20425"/>
    <cellStyle name="40% - Accent4 2 5 5 2 3" xfId="20426"/>
    <cellStyle name="40% - Accent4 2 5 5 3" xfId="20427"/>
    <cellStyle name="40% - Accent4 2 5 5 3 2" xfId="20428"/>
    <cellStyle name="40% - Accent4 2 5 5 4" xfId="20429"/>
    <cellStyle name="40% - Accent4 2 5 6" xfId="20430"/>
    <cellStyle name="40% - Accent4 2 5 6 2" xfId="20431"/>
    <cellStyle name="40% - Accent4 2 5 6 2 2" xfId="20432"/>
    <cellStyle name="40% - Accent4 2 5 6 3" xfId="20433"/>
    <cellStyle name="40% - Accent4 2 5 7" xfId="20434"/>
    <cellStyle name="40% - Accent4 2 5 7 2" xfId="20435"/>
    <cellStyle name="40% - Accent4 2 5 8" xfId="20436"/>
    <cellStyle name="40% - Accent4 2 6" xfId="20437"/>
    <cellStyle name="40% - Accent4 2 6 2" xfId="20438"/>
    <cellStyle name="40% - Accent4 2 6 2 2" xfId="20439"/>
    <cellStyle name="40% - Accent4 2 6 2 2 2" xfId="20440"/>
    <cellStyle name="40% - Accent4 2 6 2 2 2 2" xfId="20441"/>
    <cellStyle name="40% - Accent4 2 6 2 2 2 2 2" xfId="20442"/>
    <cellStyle name="40% - Accent4 2 6 2 2 2 2 2 2" xfId="20443"/>
    <cellStyle name="40% - Accent4 2 6 2 2 2 2 3" xfId="20444"/>
    <cellStyle name="40% - Accent4 2 6 2 2 2 3" xfId="20445"/>
    <cellStyle name="40% - Accent4 2 6 2 2 2 3 2" xfId="20446"/>
    <cellStyle name="40% - Accent4 2 6 2 2 2 4" xfId="20447"/>
    <cellStyle name="40% - Accent4 2 6 2 2 3" xfId="20448"/>
    <cellStyle name="40% - Accent4 2 6 2 2 3 2" xfId="20449"/>
    <cellStyle name="40% - Accent4 2 6 2 2 3 2 2" xfId="20450"/>
    <cellStyle name="40% - Accent4 2 6 2 2 3 3" xfId="20451"/>
    <cellStyle name="40% - Accent4 2 6 2 2 4" xfId="20452"/>
    <cellStyle name="40% - Accent4 2 6 2 2 4 2" xfId="20453"/>
    <cellStyle name="40% - Accent4 2 6 2 2 5" xfId="20454"/>
    <cellStyle name="40% - Accent4 2 6 2 3" xfId="20455"/>
    <cellStyle name="40% - Accent4 2 6 2 3 2" xfId="20456"/>
    <cellStyle name="40% - Accent4 2 6 2 3 2 2" xfId="20457"/>
    <cellStyle name="40% - Accent4 2 6 2 3 2 2 2" xfId="20458"/>
    <cellStyle name="40% - Accent4 2 6 2 3 2 3" xfId="20459"/>
    <cellStyle name="40% - Accent4 2 6 2 3 3" xfId="20460"/>
    <cellStyle name="40% - Accent4 2 6 2 3 3 2" xfId="20461"/>
    <cellStyle name="40% - Accent4 2 6 2 3 4" xfId="20462"/>
    <cellStyle name="40% - Accent4 2 6 2 4" xfId="20463"/>
    <cellStyle name="40% - Accent4 2 6 2 4 2" xfId="20464"/>
    <cellStyle name="40% - Accent4 2 6 2 4 2 2" xfId="20465"/>
    <cellStyle name="40% - Accent4 2 6 2 4 3" xfId="20466"/>
    <cellStyle name="40% - Accent4 2 6 2 5" xfId="20467"/>
    <cellStyle name="40% - Accent4 2 6 2 5 2" xfId="20468"/>
    <cellStyle name="40% - Accent4 2 6 2 6" xfId="20469"/>
    <cellStyle name="40% - Accent4 2 6 3" xfId="20470"/>
    <cellStyle name="40% - Accent4 2 6 3 2" xfId="20471"/>
    <cellStyle name="40% - Accent4 2 6 3 2 2" xfId="20472"/>
    <cellStyle name="40% - Accent4 2 6 3 2 2 2" xfId="20473"/>
    <cellStyle name="40% - Accent4 2 6 3 2 2 2 2" xfId="20474"/>
    <cellStyle name="40% - Accent4 2 6 3 2 2 3" xfId="20475"/>
    <cellStyle name="40% - Accent4 2 6 3 2 3" xfId="20476"/>
    <cellStyle name="40% - Accent4 2 6 3 2 3 2" xfId="20477"/>
    <cellStyle name="40% - Accent4 2 6 3 2 4" xfId="20478"/>
    <cellStyle name="40% - Accent4 2 6 3 3" xfId="20479"/>
    <cellStyle name="40% - Accent4 2 6 3 3 2" xfId="20480"/>
    <cellStyle name="40% - Accent4 2 6 3 3 2 2" xfId="20481"/>
    <cellStyle name="40% - Accent4 2 6 3 3 3" xfId="20482"/>
    <cellStyle name="40% - Accent4 2 6 3 4" xfId="20483"/>
    <cellStyle name="40% - Accent4 2 6 3 4 2" xfId="20484"/>
    <cellStyle name="40% - Accent4 2 6 3 5" xfId="20485"/>
    <cellStyle name="40% - Accent4 2 6 4" xfId="20486"/>
    <cellStyle name="40% - Accent4 2 6 4 2" xfId="20487"/>
    <cellStyle name="40% - Accent4 2 6 4 2 2" xfId="20488"/>
    <cellStyle name="40% - Accent4 2 6 4 2 2 2" xfId="20489"/>
    <cellStyle name="40% - Accent4 2 6 4 2 3" xfId="20490"/>
    <cellStyle name="40% - Accent4 2 6 4 3" xfId="20491"/>
    <cellStyle name="40% - Accent4 2 6 4 3 2" xfId="20492"/>
    <cellStyle name="40% - Accent4 2 6 4 4" xfId="20493"/>
    <cellStyle name="40% - Accent4 2 6 5" xfId="20494"/>
    <cellStyle name="40% - Accent4 2 6 5 2" xfId="20495"/>
    <cellStyle name="40% - Accent4 2 6 5 2 2" xfId="20496"/>
    <cellStyle name="40% - Accent4 2 6 5 3" xfId="20497"/>
    <cellStyle name="40% - Accent4 2 6 6" xfId="20498"/>
    <cellStyle name="40% - Accent4 2 6 6 2" xfId="20499"/>
    <cellStyle name="40% - Accent4 2 6 7" xfId="20500"/>
    <cellStyle name="40% - Accent4 2 7" xfId="20501"/>
    <cellStyle name="40% - Accent4 2 7 2" xfId="20502"/>
    <cellStyle name="40% - Accent4 2 7 2 2" xfId="20503"/>
    <cellStyle name="40% - Accent4 2 7 2 2 2" xfId="20504"/>
    <cellStyle name="40% - Accent4 2 7 2 2 2 2" xfId="20505"/>
    <cellStyle name="40% - Accent4 2 7 2 2 2 2 2" xfId="20506"/>
    <cellStyle name="40% - Accent4 2 7 2 2 2 3" xfId="20507"/>
    <cellStyle name="40% - Accent4 2 7 2 2 3" xfId="20508"/>
    <cellStyle name="40% - Accent4 2 7 2 2 3 2" xfId="20509"/>
    <cellStyle name="40% - Accent4 2 7 2 2 4" xfId="20510"/>
    <cellStyle name="40% - Accent4 2 7 2 3" xfId="20511"/>
    <cellStyle name="40% - Accent4 2 7 2 3 2" xfId="20512"/>
    <cellStyle name="40% - Accent4 2 7 2 3 2 2" xfId="20513"/>
    <cellStyle name="40% - Accent4 2 7 2 3 3" xfId="20514"/>
    <cellStyle name="40% - Accent4 2 7 2 4" xfId="20515"/>
    <cellStyle name="40% - Accent4 2 7 2 4 2" xfId="20516"/>
    <cellStyle name="40% - Accent4 2 7 2 5" xfId="20517"/>
    <cellStyle name="40% - Accent4 2 7 3" xfId="20518"/>
    <cellStyle name="40% - Accent4 2 7 3 2" xfId="20519"/>
    <cellStyle name="40% - Accent4 2 7 3 2 2" xfId="20520"/>
    <cellStyle name="40% - Accent4 2 7 3 2 2 2" xfId="20521"/>
    <cellStyle name="40% - Accent4 2 7 3 2 3" xfId="20522"/>
    <cellStyle name="40% - Accent4 2 7 3 3" xfId="20523"/>
    <cellStyle name="40% - Accent4 2 7 3 3 2" xfId="20524"/>
    <cellStyle name="40% - Accent4 2 7 3 4" xfId="20525"/>
    <cellStyle name="40% - Accent4 2 7 4" xfId="20526"/>
    <cellStyle name="40% - Accent4 2 7 4 2" xfId="20527"/>
    <cellStyle name="40% - Accent4 2 7 4 2 2" xfId="20528"/>
    <cellStyle name="40% - Accent4 2 7 4 3" xfId="20529"/>
    <cellStyle name="40% - Accent4 2 7 5" xfId="20530"/>
    <cellStyle name="40% - Accent4 2 7 5 2" xfId="20531"/>
    <cellStyle name="40% - Accent4 2 7 6" xfId="20532"/>
    <cellStyle name="40% - Accent4 2 8" xfId="20533"/>
    <cellStyle name="40% - Accent4 2 8 2" xfId="20534"/>
    <cellStyle name="40% - Accent4 2 8 2 2" xfId="20535"/>
    <cellStyle name="40% - Accent4 2 8 2 2 2" xfId="20536"/>
    <cellStyle name="40% - Accent4 2 8 2 2 2 2" xfId="20537"/>
    <cellStyle name="40% - Accent4 2 8 2 2 3" xfId="20538"/>
    <cellStyle name="40% - Accent4 2 8 2 3" xfId="20539"/>
    <cellStyle name="40% - Accent4 2 8 2 3 2" xfId="20540"/>
    <cellStyle name="40% - Accent4 2 8 2 4" xfId="20541"/>
    <cellStyle name="40% - Accent4 2 8 3" xfId="20542"/>
    <cellStyle name="40% - Accent4 2 8 3 2" xfId="20543"/>
    <cellStyle name="40% - Accent4 2 8 3 2 2" xfId="20544"/>
    <cellStyle name="40% - Accent4 2 8 3 3" xfId="20545"/>
    <cellStyle name="40% - Accent4 2 8 4" xfId="20546"/>
    <cellStyle name="40% - Accent4 2 8 4 2" xfId="20547"/>
    <cellStyle name="40% - Accent4 2 8 5" xfId="20548"/>
    <cellStyle name="40% - Accent4 2 9" xfId="20549"/>
    <cellStyle name="40% - Accent4 2 9 2" xfId="20550"/>
    <cellStyle name="40% - Accent4 2 9 2 2" xfId="20551"/>
    <cellStyle name="40% - Accent4 2 9 2 2 2" xfId="20552"/>
    <cellStyle name="40% - Accent4 2 9 2 3" xfId="20553"/>
    <cellStyle name="40% - Accent4 2 9 3" xfId="20554"/>
    <cellStyle name="40% - Accent4 2 9 3 2" xfId="20555"/>
    <cellStyle name="40% - Accent4 2 9 4" xfId="20556"/>
    <cellStyle name="40% - Accent5 2" xfId="20557"/>
    <cellStyle name="40% - Accent5 2 10" xfId="20558"/>
    <cellStyle name="40% - Accent5 2 10 2" xfId="20559"/>
    <cellStyle name="40% - Accent5 2 10 2 2" xfId="20560"/>
    <cellStyle name="40% - Accent5 2 10 3" xfId="20561"/>
    <cellStyle name="40% - Accent5 2 11" xfId="20562"/>
    <cellStyle name="40% - Accent5 2 11 2" xfId="20563"/>
    <cellStyle name="40% - Accent5 2 12" xfId="20564"/>
    <cellStyle name="40% - Accent5 2 2" xfId="20565"/>
    <cellStyle name="40% - Accent5 2 2 10" xfId="20566"/>
    <cellStyle name="40% - Accent5 2 2 10 2" xfId="20567"/>
    <cellStyle name="40% - Accent5 2 2 11" xfId="20568"/>
    <cellStyle name="40% - Accent5 2 2 2" xfId="20569"/>
    <cellStyle name="40% - Accent5 2 2 2 10" xfId="20570"/>
    <cellStyle name="40% - Accent5 2 2 2 2" xfId="20571"/>
    <cellStyle name="40% - Accent5 2 2 2 2 2" xfId="20572"/>
    <cellStyle name="40% - Accent5 2 2 2 2 2 2" xfId="20573"/>
    <cellStyle name="40% - Accent5 2 2 2 2 2 2 2" xfId="20574"/>
    <cellStyle name="40% - Accent5 2 2 2 2 2 2 2 2" xfId="20575"/>
    <cellStyle name="40% - Accent5 2 2 2 2 2 2 2 2 2" xfId="20576"/>
    <cellStyle name="40% - Accent5 2 2 2 2 2 2 2 2 2 2" xfId="20577"/>
    <cellStyle name="40% - Accent5 2 2 2 2 2 2 2 2 2 2 2" xfId="20578"/>
    <cellStyle name="40% - Accent5 2 2 2 2 2 2 2 2 2 2 2 2" xfId="20579"/>
    <cellStyle name="40% - Accent5 2 2 2 2 2 2 2 2 2 2 3" xfId="20580"/>
    <cellStyle name="40% - Accent5 2 2 2 2 2 2 2 2 2 3" xfId="20581"/>
    <cellStyle name="40% - Accent5 2 2 2 2 2 2 2 2 2 3 2" xfId="20582"/>
    <cellStyle name="40% - Accent5 2 2 2 2 2 2 2 2 2 4" xfId="20583"/>
    <cellStyle name="40% - Accent5 2 2 2 2 2 2 2 2 3" xfId="20584"/>
    <cellStyle name="40% - Accent5 2 2 2 2 2 2 2 2 3 2" xfId="20585"/>
    <cellStyle name="40% - Accent5 2 2 2 2 2 2 2 2 3 2 2" xfId="20586"/>
    <cellStyle name="40% - Accent5 2 2 2 2 2 2 2 2 3 3" xfId="20587"/>
    <cellStyle name="40% - Accent5 2 2 2 2 2 2 2 2 4" xfId="20588"/>
    <cellStyle name="40% - Accent5 2 2 2 2 2 2 2 2 4 2" xfId="20589"/>
    <cellStyle name="40% - Accent5 2 2 2 2 2 2 2 2 5" xfId="20590"/>
    <cellStyle name="40% - Accent5 2 2 2 2 2 2 2 3" xfId="20591"/>
    <cellStyle name="40% - Accent5 2 2 2 2 2 2 2 3 2" xfId="20592"/>
    <cellStyle name="40% - Accent5 2 2 2 2 2 2 2 3 2 2" xfId="20593"/>
    <cellStyle name="40% - Accent5 2 2 2 2 2 2 2 3 2 2 2" xfId="20594"/>
    <cellStyle name="40% - Accent5 2 2 2 2 2 2 2 3 2 3" xfId="20595"/>
    <cellStyle name="40% - Accent5 2 2 2 2 2 2 2 3 3" xfId="20596"/>
    <cellStyle name="40% - Accent5 2 2 2 2 2 2 2 3 3 2" xfId="20597"/>
    <cellStyle name="40% - Accent5 2 2 2 2 2 2 2 3 4" xfId="20598"/>
    <cellStyle name="40% - Accent5 2 2 2 2 2 2 2 4" xfId="20599"/>
    <cellStyle name="40% - Accent5 2 2 2 2 2 2 2 4 2" xfId="20600"/>
    <cellStyle name="40% - Accent5 2 2 2 2 2 2 2 4 2 2" xfId="20601"/>
    <cellStyle name="40% - Accent5 2 2 2 2 2 2 2 4 3" xfId="20602"/>
    <cellStyle name="40% - Accent5 2 2 2 2 2 2 2 5" xfId="20603"/>
    <cellStyle name="40% - Accent5 2 2 2 2 2 2 2 5 2" xfId="20604"/>
    <cellStyle name="40% - Accent5 2 2 2 2 2 2 2 6" xfId="20605"/>
    <cellStyle name="40% - Accent5 2 2 2 2 2 2 3" xfId="20606"/>
    <cellStyle name="40% - Accent5 2 2 2 2 2 2 3 2" xfId="20607"/>
    <cellStyle name="40% - Accent5 2 2 2 2 2 2 3 2 2" xfId="20608"/>
    <cellStyle name="40% - Accent5 2 2 2 2 2 2 3 2 2 2" xfId="20609"/>
    <cellStyle name="40% - Accent5 2 2 2 2 2 2 3 2 2 2 2" xfId="20610"/>
    <cellStyle name="40% - Accent5 2 2 2 2 2 2 3 2 2 3" xfId="20611"/>
    <cellStyle name="40% - Accent5 2 2 2 2 2 2 3 2 3" xfId="20612"/>
    <cellStyle name="40% - Accent5 2 2 2 2 2 2 3 2 3 2" xfId="20613"/>
    <cellStyle name="40% - Accent5 2 2 2 2 2 2 3 2 4" xfId="20614"/>
    <cellStyle name="40% - Accent5 2 2 2 2 2 2 3 3" xfId="20615"/>
    <cellStyle name="40% - Accent5 2 2 2 2 2 2 3 3 2" xfId="20616"/>
    <cellStyle name="40% - Accent5 2 2 2 2 2 2 3 3 2 2" xfId="20617"/>
    <cellStyle name="40% - Accent5 2 2 2 2 2 2 3 3 3" xfId="20618"/>
    <cellStyle name="40% - Accent5 2 2 2 2 2 2 3 4" xfId="20619"/>
    <cellStyle name="40% - Accent5 2 2 2 2 2 2 3 4 2" xfId="20620"/>
    <cellStyle name="40% - Accent5 2 2 2 2 2 2 3 5" xfId="20621"/>
    <cellStyle name="40% - Accent5 2 2 2 2 2 2 4" xfId="20622"/>
    <cellStyle name="40% - Accent5 2 2 2 2 2 2 4 2" xfId="20623"/>
    <cellStyle name="40% - Accent5 2 2 2 2 2 2 4 2 2" xfId="20624"/>
    <cellStyle name="40% - Accent5 2 2 2 2 2 2 4 2 2 2" xfId="20625"/>
    <cellStyle name="40% - Accent5 2 2 2 2 2 2 4 2 3" xfId="20626"/>
    <cellStyle name="40% - Accent5 2 2 2 2 2 2 4 3" xfId="20627"/>
    <cellStyle name="40% - Accent5 2 2 2 2 2 2 4 3 2" xfId="20628"/>
    <cellStyle name="40% - Accent5 2 2 2 2 2 2 4 4" xfId="20629"/>
    <cellStyle name="40% - Accent5 2 2 2 2 2 2 5" xfId="20630"/>
    <cellStyle name="40% - Accent5 2 2 2 2 2 2 5 2" xfId="20631"/>
    <cellStyle name="40% - Accent5 2 2 2 2 2 2 5 2 2" xfId="20632"/>
    <cellStyle name="40% - Accent5 2 2 2 2 2 2 5 3" xfId="20633"/>
    <cellStyle name="40% - Accent5 2 2 2 2 2 2 6" xfId="20634"/>
    <cellStyle name="40% - Accent5 2 2 2 2 2 2 6 2" xfId="20635"/>
    <cellStyle name="40% - Accent5 2 2 2 2 2 2 7" xfId="20636"/>
    <cellStyle name="40% - Accent5 2 2 2 2 2 3" xfId="20637"/>
    <cellStyle name="40% - Accent5 2 2 2 2 2 3 2" xfId="20638"/>
    <cellStyle name="40% - Accent5 2 2 2 2 2 3 2 2" xfId="20639"/>
    <cellStyle name="40% - Accent5 2 2 2 2 2 3 2 2 2" xfId="20640"/>
    <cellStyle name="40% - Accent5 2 2 2 2 2 3 2 2 2 2" xfId="20641"/>
    <cellStyle name="40% - Accent5 2 2 2 2 2 3 2 2 2 2 2" xfId="20642"/>
    <cellStyle name="40% - Accent5 2 2 2 2 2 3 2 2 2 3" xfId="20643"/>
    <cellStyle name="40% - Accent5 2 2 2 2 2 3 2 2 3" xfId="20644"/>
    <cellStyle name="40% - Accent5 2 2 2 2 2 3 2 2 3 2" xfId="20645"/>
    <cellStyle name="40% - Accent5 2 2 2 2 2 3 2 2 4" xfId="20646"/>
    <cellStyle name="40% - Accent5 2 2 2 2 2 3 2 3" xfId="20647"/>
    <cellStyle name="40% - Accent5 2 2 2 2 2 3 2 3 2" xfId="20648"/>
    <cellStyle name="40% - Accent5 2 2 2 2 2 3 2 3 2 2" xfId="20649"/>
    <cellStyle name="40% - Accent5 2 2 2 2 2 3 2 3 3" xfId="20650"/>
    <cellStyle name="40% - Accent5 2 2 2 2 2 3 2 4" xfId="20651"/>
    <cellStyle name="40% - Accent5 2 2 2 2 2 3 2 4 2" xfId="20652"/>
    <cellStyle name="40% - Accent5 2 2 2 2 2 3 2 5" xfId="20653"/>
    <cellStyle name="40% - Accent5 2 2 2 2 2 3 3" xfId="20654"/>
    <cellStyle name="40% - Accent5 2 2 2 2 2 3 3 2" xfId="20655"/>
    <cellStyle name="40% - Accent5 2 2 2 2 2 3 3 2 2" xfId="20656"/>
    <cellStyle name="40% - Accent5 2 2 2 2 2 3 3 2 2 2" xfId="20657"/>
    <cellStyle name="40% - Accent5 2 2 2 2 2 3 3 2 3" xfId="20658"/>
    <cellStyle name="40% - Accent5 2 2 2 2 2 3 3 3" xfId="20659"/>
    <cellStyle name="40% - Accent5 2 2 2 2 2 3 3 3 2" xfId="20660"/>
    <cellStyle name="40% - Accent5 2 2 2 2 2 3 3 4" xfId="20661"/>
    <cellStyle name="40% - Accent5 2 2 2 2 2 3 4" xfId="20662"/>
    <cellStyle name="40% - Accent5 2 2 2 2 2 3 4 2" xfId="20663"/>
    <cellStyle name="40% - Accent5 2 2 2 2 2 3 4 2 2" xfId="20664"/>
    <cellStyle name="40% - Accent5 2 2 2 2 2 3 4 3" xfId="20665"/>
    <cellStyle name="40% - Accent5 2 2 2 2 2 3 5" xfId="20666"/>
    <cellStyle name="40% - Accent5 2 2 2 2 2 3 5 2" xfId="20667"/>
    <cellStyle name="40% - Accent5 2 2 2 2 2 3 6" xfId="20668"/>
    <cellStyle name="40% - Accent5 2 2 2 2 2 4" xfId="20669"/>
    <cellStyle name="40% - Accent5 2 2 2 2 2 4 2" xfId="20670"/>
    <cellStyle name="40% - Accent5 2 2 2 2 2 4 2 2" xfId="20671"/>
    <cellStyle name="40% - Accent5 2 2 2 2 2 4 2 2 2" xfId="20672"/>
    <cellStyle name="40% - Accent5 2 2 2 2 2 4 2 2 2 2" xfId="20673"/>
    <cellStyle name="40% - Accent5 2 2 2 2 2 4 2 2 3" xfId="20674"/>
    <cellStyle name="40% - Accent5 2 2 2 2 2 4 2 3" xfId="20675"/>
    <cellStyle name="40% - Accent5 2 2 2 2 2 4 2 3 2" xfId="20676"/>
    <cellStyle name="40% - Accent5 2 2 2 2 2 4 2 4" xfId="20677"/>
    <cellStyle name="40% - Accent5 2 2 2 2 2 4 3" xfId="20678"/>
    <cellStyle name="40% - Accent5 2 2 2 2 2 4 3 2" xfId="20679"/>
    <cellStyle name="40% - Accent5 2 2 2 2 2 4 3 2 2" xfId="20680"/>
    <cellStyle name="40% - Accent5 2 2 2 2 2 4 3 3" xfId="20681"/>
    <cellStyle name="40% - Accent5 2 2 2 2 2 4 4" xfId="20682"/>
    <cellStyle name="40% - Accent5 2 2 2 2 2 4 4 2" xfId="20683"/>
    <cellStyle name="40% - Accent5 2 2 2 2 2 4 5" xfId="20684"/>
    <cellStyle name="40% - Accent5 2 2 2 2 2 5" xfId="20685"/>
    <cellStyle name="40% - Accent5 2 2 2 2 2 5 2" xfId="20686"/>
    <cellStyle name="40% - Accent5 2 2 2 2 2 5 2 2" xfId="20687"/>
    <cellStyle name="40% - Accent5 2 2 2 2 2 5 2 2 2" xfId="20688"/>
    <cellStyle name="40% - Accent5 2 2 2 2 2 5 2 3" xfId="20689"/>
    <cellStyle name="40% - Accent5 2 2 2 2 2 5 3" xfId="20690"/>
    <cellStyle name="40% - Accent5 2 2 2 2 2 5 3 2" xfId="20691"/>
    <cellStyle name="40% - Accent5 2 2 2 2 2 5 4" xfId="20692"/>
    <cellStyle name="40% - Accent5 2 2 2 2 2 6" xfId="20693"/>
    <cellStyle name="40% - Accent5 2 2 2 2 2 6 2" xfId="20694"/>
    <cellStyle name="40% - Accent5 2 2 2 2 2 6 2 2" xfId="20695"/>
    <cellStyle name="40% - Accent5 2 2 2 2 2 6 3" xfId="20696"/>
    <cellStyle name="40% - Accent5 2 2 2 2 2 7" xfId="20697"/>
    <cellStyle name="40% - Accent5 2 2 2 2 2 7 2" xfId="20698"/>
    <cellStyle name="40% - Accent5 2 2 2 2 2 8" xfId="20699"/>
    <cellStyle name="40% - Accent5 2 2 2 2 3" xfId="20700"/>
    <cellStyle name="40% - Accent5 2 2 2 2 3 2" xfId="20701"/>
    <cellStyle name="40% - Accent5 2 2 2 2 3 2 2" xfId="20702"/>
    <cellStyle name="40% - Accent5 2 2 2 2 3 2 2 2" xfId="20703"/>
    <cellStyle name="40% - Accent5 2 2 2 2 3 2 2 2 2" xfId="20704"/>
    <cellStyle name="40% - Accent5 2 2 2 2 3 2 2 2 2 2" xfId="20705"/>
    <cellStyle name="40% - Accent5 2 2 2 2 3 2 2 2 2 2 2" xfId="20706"/>
    <cellStyle name="40% - Accent5 2 2 2 2 3 2 2 2 2 3" xfId="20707"/>
    <cellStyle name="40% - Accent5 2 2 2 2 3 2 2 2 3" xfId="20708"/>
    <cellStyle name="40% - Accent5 2 2 2 2 3 2 2 2 3 2" xfId="20709"/>
    <cellStyle name="40% - Accent5 2 2 2 2 3 2 2 2 4" xfId="20710"/>
    <cellStyle name="40% - Accent5 2 2 2 2 3 2 2 3" xfId="20711"/>
    <cellStyle name="40% - Accent5 2 2 2 2 3 2 2 3 2" xfId="20712"/>
    <cellStyle name="40% - Accent5 2 2 2 2 3 2 2 3 2 2" xfId="20713"/>
    <cellStyle name="40% - Accent5 2 2 2 2 3 2 2 3 3" xfId="20714"/>
    <cellStyle name="40% - Accent5 2 2 2 2 3 2 2 4" xfId="20715"/>
    <cellStyle name="40% - Accent5 2 2 2 2 3 2 2 4 2" xfId="20716"/>
    <cellStyle name="40% - Accent5 2 2 2 2 3 2 2 5" xfId="20717"/>
    <cellStyle name="40% - Accent5 2 2 2 2 3 2 3" xfId="20718"/>
    <cellStyle name="40% - Accent5 2 2 2 2 3 2 3 2" xfId="20719"/>
    <cellStyle name="40% - Accent5 2 2 2 2 3 2 3 2 2" xfId="20720"/>
    <cellStyle name="40% - Accent5 2 2 2 2 3 2 3 2 2 2" xfId="20721"/>
    <cellStyle name="40% - Accent5 2 2 2 2 3 2 3 2 3" xfId="20722"/>
    <cellStyle name="40% - Accent5 2 2 2 2 3 2 3 3" xfId="20723"/>
    <cellStyle name="40% - Accent5 2 2 2 2 3 2 3 3 2" xfId="20724"/>
    <cellStyle name="40% - Accent5 2 2 2 2 3 2 3 4" xfId="20725"/>
    <cellStyle name="40% - Accent5 2 2 2 2 3 2 4" xfId="20726"/>
    <cellStyle name="40% - Accent5 2 2 2 2 3 2 4 2" xfId="20727"/>
    <cellStyle name="40% - Accent5 2 2 2 2 3 2 4 2 2" xfId="20728"/>
    <cellStyle name="40% - Accent5 2 2 2 2 3 2 4 3" xfId="20729"/>
    <cellStyle name="40% - Accent5 2 2 2 2 3 2 5" xfId="20730"/>
    <cellStyle name="40% - Accent5 2 2 2 2 3 2 5 2" xfId="20731"/>
    <cellStyle name="40% - Accent5 2 2 2 2 3 2 6" xfId="20732"/>
    <cellStyle name="40% - Accent5 2 2 2 2 3 3" xfId="20733"/>
    <cellStyle name="40% - Accent5 2 2 2 2 3 3 2" xfId="20734"/>
    <cellStyle name="40% - Accent5 2 2 2 2 3 3 2 2" xfId="20735"/>
    <cellStyle name="40% - Accent5 2 2 2 2 3 3 2 2 2" xfId="20736"/>
    <cellStyle name="40% - Accent5 2 2 2 2 3 3 2 2 2 2" xfId="20737"/>
    <cellStyle name="40% - Accent5 2 2 2 2 3 3 2 2 3" xfId="20738"/>
    <cellStyle name="40% - Accent5 2 2 2 2 3 3 2 3" xfId="20739"/>
    <cellStyle name="40% - Accent5 2 2 2 2 3 3 2 3 2" xfId="20740"/>
    <cellStyle name="40% - Accent5 2 2 2 2 3 3 2 4" xfId="20741"/>
    <cellStyle name="40% - Accent5 2 2 2 2 3 3 3" xfId="20742"/>
    <cellStyle name="40% - Accent5 2 2 2 2 3 3 3 2" xfId="20743"/>
    <cellStyle name="40% - Accent5 2 2 2 2 3 3 3 2 2" xfId="20744"/>
    <cellStyle name="40% - Accent5 2 2 2 2 3 3 3 3" xfId="20745"/>
    <cellStyle name="40% - Accent5 2 2 2 2 3 3 4" xfId="20746"/>
    <cellStyle name="40% - Accent5 2 2 2 2 3 3 4 2" xfId="20747"/>
    <cellStyle name="40% - Accent5 2 2 2 2 3 3 5" xfId="20748"/>
    <cellStyle name="40% - Accent5 2 2 2 2 3 4" xfId="20749"/>
    <cellStyle name="40% - Accent5 2 2 2 2 3 4 2" xfId="20750"/>
    <cellStyle name="40% - Accent5 2 2 2 2 3 4 2 2" xfId="20751"/>
    <cellStyle name="40% - Accent5 2 2 2 2 3 4 2 2 2" xfId="20752"/>
    <cellStyle name="40% - Accent5 2 2 2 2 3 4 2 3" xfId="20753"/>
    <cellStyle name="40% - Accent5 2 2 2 2 3 4 3" xfId="20754"/>
    <cellStyle name="40% - Accent5 2 2 2 2 3 4 3 2" xfId="20755"/>
    <cellStyle name="40% - Accent5 2 2 2 2 3 4 4" xfId="20756"/>
    <cellStyle name="40% - Accent5 2 2 2 2 3 5" xfId="20757"/>
    <cellStyle name="40% - Accent5 2 2 2 2 3 5 2" xfId="20758"/>
    <cellStyle name="40% - Accent5 2 2 2 2 3 5 2 2" xfId="20759"/>
    <cellStyle name="40% - Accent5 2 2 2 2 3 5 3" xfId="20760"/>
    <cellStyle name="40% - Accent5 2 2 2 2 3 6" xfId="20761"/>
    <cellStyle name="40% - Accent5 2 2 2 2 3 6 2" xfId="20762"/>
    <cellStyle name="40% - Accent5 2 2 2 2 3 7" xfId="20763"/>
    <cellStyle name="40% - Accent5 2 2 2 2 4" xfId="20764"/>
    <cellStyle name="40% - Accent5 2 2 2 2 4 2" xfId="20765"/>
    <cellStyle name="40% - Accent5 2 2 2 2 4 2 2" xfId="20766"/>
    <cellStyle name="40% - Accent5 2 2 2 2 4 2 2 2" xfId="20767"/>
    <cellStyle name="40% - Accent5 2 2 2 2 4 2 2 2 2" xfId="20768"/>
    <cellStyle name="40% - Accent5 2 2 2 2 4 2 2 2 2 2" xfId="20769"/>
    <cellStyle name="40% - Accent5 2 2 2 2 4 2 2 2 3" xfId="20770"/>
    <cellStyle name="40% - Accent5 2 2 2 2 4 2 2 3" xfId="20771"/>
    <cellStyle name="40% - Accent5 2 2 2 2 4 2 2 3 2" xfId="20772"/>
    <cellStyle name="40% - Accent5 2 2 2 2 4 2 2 4" xfId="20773"/>
    <cellStyle name="40% - Accent5 2 2 2 2 4 2 3" xfId="20774"/>
    <cellStyle name="40% - Accent5 2 2 2 2 4 2 3 2" xfId="20775"/>
    <cellStyle name="40% - Accent5 2 2 2 2 4 2 3 2 2" xfId="20776"/>
    <cellStyle name="40% - Accent5 2 2 2 2 4 2 3 3" xfId="20777"/>
    <cellStyle name="40% - Accent5 2 2 2 2 4 2 4" xfId="20778"/>
    <cellStyle name="40% - Accent5 2 2 2 2 4 2 4 2" xfId="20779"/>
    <cellStyle name="40% - Accent5 2 2 2 2 4 2 5" xfId="20780"/>
    <cellStyle name="40% - Accent5 2 2 2 2 4 3" xfId="20781"/>
    <cellStyle name="40% - Accent5 2 2 2 2 4 3 2" xfId="20782"/>
    <cellStyle name="40% - Accent5 2 2 2 2 4 3 2 2" xfId="20783"/>
    <cellStyle name="40% - Accent5 2 2 2 2 4 3 2 2 2" xfId="20784"/>
    <cellStyle name="40% - Accent5 2 2 2 2 4 3 2 3" xfId="20785"/>
    <cellStyle name="40% - Accent5 2 2 2 2 4 3 3" xfId="20786"/>
    <cellStyle name="40% - Accent5 2 2 2 2 4 3 3 2" xfId="20787"/>
    <cellStyle name="40% - Accent5 2 2 2 2 4 3 4" xfId="20788"/>
    <cellStyle name="40% - Accent5 2 2 2 2 4 4" xfId="20789"/>
    <cellStyle name="40% - Accent5 2 2 2 2 4 4 2" xfId="20790"/>
    <cellStyle name="40% - Accent5 2 2 2 2 4 4 2 2" xfId="20791"/>
    <cellStyle name="40% - Accent5 2 2 2 2 4 4 3" xfId="20792"/>
    <cellStyle name="40% - Accent5 2 2 2 2 4 5" xfId="20793"/>
    <cellStyle name="40% - Accent5 2 2 2 2 4 5 2" xfId="20794"/>
    <cellStyle name="40% - Accent5 2 2 2 2 4 6" xfId="20795"/>
    <cellStyle name="40% - Accent5 2 2 2 2 5" xfId="20796"/>
    <cellStyle name="40% - Accent5 2 2 2 2 5 2" xfId="20797"/>
    <cellStyle name="40% - Accent5 2 2 2 2 5 2 2" xfId="20798"/>
    <cellStyle name="40% - Accent5 2 2 2 2 5 2 2 2" xfId="20799"/>
    <cellStyle name="40% - Accent5 2 2 2 2 5 2 2 2 2" xfId="20800"/>
    <cellStyle name="40% - Accent5 2 2 2 2 5 2 2 3" xfId="20801"/>
    <cellStyle name="40% - Accent5 2 2 2 2 5 2 3" xfId="20802"/>
    <cellStyle name="40% - Accent5 2 2 2 2 5 2 3 2" xfId="20803"/>
    <cellStyle name="40% - Accent5 2 2 2 2 5 2 4" xfId="20804"/>
    <cellStyle name="40% - Accent5 2 2 2 2 5 3" xfId="20805"/>
    <cellStyle name="40% - Accent5 2 2 2 2 5 3 2" xfId="20806"/>
    <cellStyle name="40% - Accent5 2 2 2 2 5 3 2 2" xfId="20807"/>
    <cellStyle name="40% - Accent5 2 2 2 2 5 3 3" xfId="20808"/>
    <cellStyle name="40% - Accent5 2 2 2 2 5 4" xfId="20809"/>
    <cellStyle name="40% - Accent5 2 2 2 2 5 4 2" xfId="20810"/>
    <cellStyle name="40% - Accent5 2 2 2 2 5 5" xfId="20811"/>
    <cellStyle name="40% - Accent5 2 2 2 2 6" xfId="20812"/>
    <cellStyle name="40% - Accent5 2 2 2 2 6 2" xfId="20813"/>
    <cellStyle name="40% - Accent5 2 2 2 2 6 2 2" xfId="20814"/>
    <cellStyle name="40% - Accent5 2 2 2 2 6 2 2 2" xfId="20815"/>
    <cellStyle name="40% - Accent5 2 2 2 2 6 2 3" xfId="20816"/>
    <cellStyle name="40% - Accent5 2 2 2 2 6 3" xfId="20817"/>
    <cellStyle name="40% - Accent5 2 2 2 2 6 3 2" xfId="20818"/>
    <cellStyle name="40% - Accent5 2 2 2 2 6 4" xfId="20819"/>
    <cellStyle name="40% - Accent5 2 2 2 2 7" xfId="20820"/>
    <cellStyle name="40% - Accent5 2 2 2 2 7 2" xfId="20821"/>
    <cellStyle name="40% - Accent5 2 2 2 2 7 2 2" xfId="20822"/>
    <cellStyle name="40% - Accent5 2 2 2 2 7 3" xfId="20823"/>
    <cellStyle name="40% - Accent5 2 2 2 2 8" xfId="20824"/>
    <cellStyle name="40% - Accent5 2 2 2 2 8 2" xfId="20825"/>
    <cellStyle name="40% - Accent5 2 2 2 2 9" xfId="20826"/>
    <cellStyle name="40% - Accent5 2 2 2 3" xfId="20827"/>
    <cellStyle name="40% - Accent5 2 2 2 3 2" xfId="20828"/>
    <cellStyle name="40% - Accent5 2 2 2 3 2 2" xfId="20829"/>
    <cellStyle name="40% - Accent5 2 2 2 3 2 2 2" xfId="20830"/>
    <cellStyle name="40% - Accent5 2 2 2 3 2 2 2 2" xfId="20831"/>
    <cellStyle name="40% - Accent5 2 2 2 3 2 2 2 2 2" xfId="20832"/>
    <cellStyle name="40% - Accent5 2 2 2 3 2 2 2 2 2 2" xfId="20833"/>
    <cellStyle name="40% - Accent5 2 2 2 3 2 2 2 2 2 2 2" xfId="20834"/>
    <cellStyle name="40% - Accent5 2 2 2 3 2 2 2 2 2 3" xfId="20835"/>
    <cellStyle name="40% - Accent5 2 2 2 3 2 2 2 2 3" xfId="20836"/>
    <cellStyle name="40% - Accent5 2 2 2 3 2 2 2 2 3 2" xfId="20837"/>
    <cellStyle name="40% - Accent5 2 2 2 3 2 2 2 2 4" xfId="20838"/>
    <cellStyle name="40% - Accent5 2 2 2 3 2 2 2 3" xfId="20839"/>
    <cellStyle name="40% - Accent5 2 2 2 3 2 2 2 3 2" xfId="20840"/>
    <cellStyle name="40% - Accent5 2 2 2 3 2 2 2 3 2 2" xfId="20841"/>
    <cellStyle name="40% - Accent5 2 2 2 3 2 2 2 3 3" xfId="20842"/>
    <cellStyle name="40% - Accent5 2 2 2 3 2 2 2 4" xfId="20843"/>
    <cellStyle name="40% - Accent5 2 2 2 3 2 2 2 4 2" xfId="20844"/>
    <cellStyle name="40% - Accent5 2 2 2 3 2 2 2 5" xfId="20845"/>
    <cellStyle name="40% - Accent5 2 2 2 3 2 2 3" xfId="20846"/>
    <cellStyle name="40% - Accent5 2 2 2 3 2 2 3 2" xfId="20847"/>
    <cellStyle name="40% - Accent5 2 2 2 3 2 2 3 2 2" xfId="20848"/>
    <cellStyle name="40% - Accent5 2 2 2 3 2 2 3 2 2 2" xfId="20849"/>
    <cellStyle name="40% - Accent5 2 2 2 3 2 2 3 2 3" xfId="20850"/>
    <cellStyle name="40% - Accent5 2 2 2 3 2 2 3 3" xfId="20851"/>
    <cellStyle name="40% - Accent5 2 2 2 3 2 2 3 3 2" xfId="20852"/>
    <cellStyle name="40% - Accent5 2 2 2 3 2 2 3 4" xfId="20853"/>
    <cellStyle name="40% - Accent5 2 2 2 3 2 2 4" xfId="20854"/>
    <cellStyle name="40% - Accent5 2 2 2 3 2 2 4 2" xfId="20855"/>
    <cellStyle name="40% - Accent5 2 2 2 3 2 2 4 2 2" xfId="20856"/>
    <cellStyle name="40% - Accent5 2 2 2 3 2 2 4 3" xfId="20857"/>
    <cellStyle name="40% - Accent5 2 2 2 3 2 2 5" xfId="20858"/>
    <cellStyle name="40% - Accent5 2 2 2 3 2 2 5 2" xfId="20859"/>
    <cellStyle name="40% - Accent5 2 2 2 3 2 2 6" xfId="20860"/>
    <cellStyle name="40% - Accent5 2 2 2 3 2 3" xfId="20861"/>
    <cellStyle name="40% - Accent5 2 2 2 3 2 3 2" xfId="20862"/>
    <cellStyle name="40% - Accent5 2 2 2 3 2 3 2 2" xfId="20863"/>
    <cellStyle name="40% - Accent5 2 2 2 3 2 3 2 2 2" xfId="20864"/>
    <cellStyle name="40% - Accent5 2 2 2 3 2 3 2 2 2 2" xfId="20865"/>
    <cellStyle name="40% - Accent5 2 2 2 3 2 3 2 2 3" xfId="20866"/>
    <cellStyle name="40% - Accent5 2 2 2 3 2 3 2 3" xfId="20867"/>
    <cellStyle name="40% - Accent5 2 2 2 3 2 3 2 3 2" xfId="20868"/>
    <cellStyle name="40% - Accent5 2 2 2 3 2 3 2 4" xfId="20869"/>
    <cellStyle name="40% - Accent5 2 2 2 3 2 3 3" xfId="20870"/>
    <cellStyle name="40% - Accent5 2 2 2 3 2 3 3 2" xfId="20871"/>
    <cellStyle name="40% - Accent5 2 2 2 3 2 3 3 2 2" xfId="20872"/>
    <cellStyle name="40% - Accent5 2 2 2 3 2 3 3 3" xfId="20873"/>
    <cellStyle name="40% - Accent5 2 2 2 3 2 3 4" xfId="20874"/>
    <cellStyle name="40% - Accent5 2 2 2 3 2 3 4 2" xfId="20875"/>
    <cellStyle name="40% - Accent5 2 2 2 3 2 3 5" xfId="20876"/>
    <cellStyle name="40% - Accent5 2 2 2 3 2 4" xfId="20877"/>
    <cellStyle name="40% - Accent5 2 2 2 3 2 4 2" xfId="20878"/>
    <cellStyle name="40% - Accent5 2 2 2 3 2 4 2 2" xfId="20879"/>
    <cellStyle name="40% - Accent5 2 2 2 3 2 4 2 2 2" xfId="20880"/>
    <cellStyle name="40% - Accent5 2 2 2 3 2 4 2 3" xfId="20881"/>
    <cellStyle name="40% - Accent5 2 2 2 3 2 4 3" xfId="20882"/>
    <cellStyle name="40% - Accent5 2 2 2 3 2 4 3 2" xfId="20883"/>
    <cellStyle name="40% - Accent5 2 2 2 3 2 4 4" xfId="20884"/>
    <cellStyle name="40% - Accent5 2 2 2 3 2 5" xfId="20885"/>
    <cellStyle name="40% - Accent5 2 2 2 3 2 5 2" xfId="20886"/>
    <cellStyle name="40% - Accent5 2 2 2 3 2 5 2 2" xfId="20887"/>
    <cellStyle name="40% - Accent5 2 2 2 3 2 5 3" xfId="20888"/>
    <cellStyle name="40% - Accent5 2 2 2 3 2 6" xfId="20889"/>
    <cellStyle name="40% - Accent5 2 2 2 3 2 6 2" xfId="20890"/>
    <cellStyle name="40% - Accent5 2 2 2 3 2 7" xfId="20891"/>
    <cellStyle name="40% - Accent5 2 2 2 3 3" xfId="20892"/>
    <cellStyle name="40% - Accent5 2 2 2 3 3 2" xfId="20893"/>
    <cellStyle name="40% - Accent5 2 2 2 3 3 2 2" xfId="20894"/>
    <cellStyle name="40% - Accent5 2 2 2 3 3 2 2 2" xfId="20895"/>
    <cellStyle name="40% - Accent5 2 2 2 3 3 2 2 2 2" xfId="20896"/>
    <cellStyle name="40% - Accent5 2 2 2 3 3 2 2 2 2 2" xfId="20897"/>
    <cellStyle name="40% - Accent5 2 2 2 3 3 2 2 2 3" xfId="20898"/>
    <cellStyle name="40% - Accent5 2 2 2 3 3 2 2 3" xfId="20899"/>
    <cellStyle name="40% - Accent5 2 2 2 3 3 2 2 3 2" xfId="20900"/>
    <cellStyle name="40% - Accent5 2 2 2 3 3 2 2 4" xfId="20901"/>
    <cellStyle name="40% - Accent5 2 2 2 3 3 2 3" xfId="20902"/>
    <cellStyle name="40% - Accent5 2 2 2 3 3 2 3 2" xfId="20903"/>
    <cellStyle name="40% - Accent5 2 2 2 3 3 2 3 2 2" xfId="20904"/>
    <cellStyle name="40% - Accent5 2 2 2 3 3 2 3 3" xfId="20905"/>
    <cellStyle name="40% - Accent5 2 2 2 3 3 2 4" xfId="20906"/>
    <cellStyle name="40% - Accent5 2 2 2 3 3 2 4 2" xfId="20907"/>
    <cellStyle name="40% - Accent5 2 2 2 3 3 2 5" xfId="20908"/>
    <cellStyle name="40% - Accent5 2 2 2 3 3 3" xfId="20909"/>
    <cellStyle name="40% - Accent5 2 2 2 3 3 3 2" xfId="20910"/>
    <cellStyle name="40% - Accent5 2 2 2 3 3 3 2 2" xfId="20911"/>
    <cellStyle name="40% - Accent5 2 2 2 3 3 3 2 2 2" xfId="20912"/>
    <cellStyle name="40% - Accent5 2 2 2 3 3 3 2 3" xfId="20913"/>
    <cellStyle name="40% - Accent5 2 2 2 3 3 3 3" xfId="20914"/>
    <cellStyle name="40% - Accent5 2 2 2 3 3 3 3 2" xfId="20915"/>
    <cellStyle name="40% - Accent5 2 2 2 3 3 3 4" xfId="20916"/>
    <cellStyle name="40% - Accent5 2 2 2 3 3 4" xfId="20917"/>
    <cellStyle name="40% - Accent5 2 2 2 3 3 4 2" xfId="20918"/>
    <cellStyle name="40% - Accent5 2 2 2 3 3 4 2 2" xfId="20919"/>
    <cellStyle name="40% - Accent5 2 2 2 3 3 4 3" xfId="20920"/>
    <cellStyle name="40% - Accent5 2 2 2 3 3 5" xfId="20921"/>
    <cellStyle name="40% - Accent5 2 2 2 3 3 5 2" xfId="20922"/>
    <cellStyle name="40% - Accent5 2 2 2 3 3 6" xfId="20923"/>
    <cellStyle name="40% - Accent5 2 2 2 3 4" xfId="20924"/>
    <cellStyle name="40% - Accent5 2 2 2 3 4 2" xfId="20925"/>
    <cellStyle name="40% - Accent5 2 2 2 3 4 2 2" xfId="20926"/>
    <cellStyle name="40% - Accent5 2 2 2 3 4 2 2 2" xfId="20927"/>
    <cellStyle name="40% - Accent5 2 2 2 3 4 2 2 2 2" xfId="20928"/>
    <cellStyle name="40% - Accent5 2 2 2 3 4 2 2 3" xfId="20929"/>
    <cellStyle name="40% - Accent5 2 2 2 3 4 2 3" xfId="20930"/>
    <cellStyle name="40% - Accent5 2 2 2 3 4 2 3 2" xfId="20931"/>
    <cellStyle name="40% - Accent5 2 2 2 3 4 2 4" xfId="20932"/>
    <cellStyle name="40% - Accent5 2 2 2 3 4 3" xfId="20933"/>
    <cellStyle name="40% - Accent5 2 2 2 3 4 3 2" xfId="20934"/>
    <cellStyle name="40% - Accent5 2 2 2 3 4 3 2 2" xfId="20935"/>
    <cellStyle name="40% - Accent5 2 2 2 3 4 3 3" xfId="20936"/>
    <cellStyle name="40% - Accent5 2 2 2 3 4 4" xfId="20937"/>
    <cellStyle name="40% - Accent5 2 2 2 3 4 4 2" xfId="20938"/>
    <cellStyle name="40% - Accent5 2 2 2 3 4 5" xfId="20939"/>
    <cellStyle name="40% - Accent5 2 2 2 3 5" xfId="20940"/>
    <cellStyle name="40% - Accent5 2 2 2 3 5 2" xfId="20941"/>
    <cellStyle name="40% - Accent5 2 2 2 3 5 2 2" xfId="20942"/>
    <cellStyle name="40% - Accent5 2 2 2 3 5 2 2 2" xfId="20943"/>
    <cellStyle name="40% - Accent5 2 2 2 3 5 2 3" xfId="20944"/>
    <cellStyle name="40% - Accent5 2 2 2 3 5 3" xfId="20945"/>
    <cellStyle name="40% - Accent5 2 2 2 3 5 3 2" xfId="20946"/>
    <cellStyle name="40% - Accent5 2 2 2 3 5 4" xfId="20947"/>
    <cellStyle name="40% - Accent5 2 2 2 3 6" xfId="20948"/>
    <cellStyle name="40% - Accent5 2 2 2 3 6 2" xfId="20949"/>
    <cellStyle name="40% - Accent5 2 2 2 3 6 2 2" xfId="20950"/>
    <cellStyle name="40% - Accent5 2 2 2 3 6 3" xfId="20951"/>
    <cellStyle name="40% - Accent5 2 2 2 3 7" xfId="20952"/>
    <cellStyle name="40% - Accent5 2 2 2 3 7 2" xfId="20953"/>
    <cellStyle name="40% - Accent5 2 2 2 3 8" xfId="20954"/>
    <cellStyle name="40% - Accent5 2 2 2 4" xfId="20955"/>
    <cellStyle name="40% - Accent5 2 2 2 4 2" xfId="20956"/>
    <cellStyle name="40% - Accent5 2 2 2 4 2 2" xfId="20957"/>
    <cellStyle name="40% - Accent5 2 2 2 4 2 2 2" xfId="20958"/>
    <cellStyle name="40% - Accent5 2 2 2 4 2 2 2 2" xfId="20959"/>
    <cellStyle name="40% - Accent5 2 2 2 4 2 2 2 2 2" xfId="20960"/>
    <cellStyle name="40% - Accent5 2 2 2 4 2 2 2 2 2 2" xfId="20961"/>
    <cellStyle name="40% - Accent5 2 2 2 4 2 2 2 2 3" xfId="20962"/>
    <cellStyle name="40% - Accent5 2 2 2 4 2 2 2 3" xfId="20963"/>
    <cellStyle name="40% - Accent5 2 2 2 4 2 2 2 3 2" xfId="20964"/>
    <cellStyle name="40% - Accent5 2 2 2 4 2 2 2 4" xfId="20965"/>
    <cellStyle name="40% - Accent5 2 2 2 4 2 2 3" xfId="20966"/>
    <cellStyle name="40% - Accent5 2 2 2 4 2 2 3 2" xfId="20967"/>
    <cellStyle name="40% - Accent5 2 2 2 4 2 2 3 2 2" xfId="20968"/>
    <cellStyle name="40% - Accent5 2 2 2 4 2 2 3 3" xfId="20969"/>
    <cellStyle name="40% - Accent5 2 2 2 4 2 2 4" xfId="20970"/>
    <cellStyle name="40% - Accent5 2 2 2 4 2 2 4 2" xfId="20971"/>
    <cellStyle name="40% - Accent5 2 2 2 4 2 2 5" xfId="20972"/>
    <cellStyle name="40% - Accent5 2 2 2 4 2 3" xfId="20973"/>
    <cellStyle name="40% - Accent5 2 2 2 4 2 3 2" xfId="20974"/>
    <cellStyle name="40% - Accent5 2 2 2 4 2 3 2 2" xfId="20975"/>
    <cellStyle name="40% - Accent5 2 2 2 4 2 3 2 2 2" xfId="20976"/>
    <cellStyle name="40% - Accent5 2 2 2 4 2 3 2 3" xfId="20977"/>
    <cellStyle name="40% - Accent5 2 2 2 4 2 3 3" xfId="20978"/>
    <cellStyle name="40% - Accent5 2 2 2 4 2 3 3 2" xfId="20979"/>
    <cellStyle name="40% - Accent5 2 2 2 4 2 3 4" xfId="20980"/>
    <cellStyle name="40% - Accent5 2 2 2 4 2 4" xfId="20981"/>
    <cellStyle name="40% - Accent5 2 2 2 4 2 4 2" xfId="20982"/>
    <cellStyle name="40% - Accent5 2 2 2 4 2 4 2 2" xfId="20983"/>
    <cellStyle name="40% - Accent5 2 2 2 4 2 4 3" xfId="20984"/>
    <cellStyle name="40% - Accent5 2 2 2 4 2 5" xfId="20985"/>
    <cellStyle name="40% - Accent5 2 2 2 4 2 5 2" xfId="20986"/>
    <cellStyle name="40% - Accent5 2 2 2 4 2 6" xfId="20987"/>
    <cellStyle name="40% - Accent5 2 2 2 4 3" xfId="20988"/>
    <cellStyle name="40% - Accent5 2 2 2 4 3 2" xfId="20989"/>
    <cellStyle name="40% - Accent5 2 2 2 4 3 2 2" xfId="20990"/>
    <cellStyle name="40% - Accent5 2 2 2 4 3 2 2 2" xfId="20991"/>
    <cellStyle name="40% - Accent5 2 2 2 4 3 2 2 2 2" xfId="20992"/>
    <cellStyle name="40% - Accent5 2 2 2 4 3 2 2 3" xfId="20993"/>
    <cellStyle name="40% - Accent5 2 2 2 4 3 2 3" xfId="20994"/>
    <cellStyle name="40% - Accent5 2 2 2 4 3 2 3 2" xfId="20995"/>
    <cellStyle name="40% - Accent5 2 2 2 4 3 2 4" xfId="20996"/>
    <cellStyle name="40% - Accent5 2 2 2 4 3 3" xfId="20997"/>
    <cellStyle name="40% - Accent5 2 2 2 4 3 3 2" xfId="20998"/>
    <cellStyle name="40% - Accent5 2 2 2 4 3 3 2 2" xfId="20999"/>
    <cellStyle name="40% - Accent5 2 2 2 4 3 3 3" xfId="21000"/>
    <cellStyle name="40% - Accent5 2 2 2 4 3 4" xfId="21001"/>
    <cellStyle name="40% - Accent5 2 2 2 4 3 4 2" xfId="21002"/>
    <cellStyle name="40% - Accent5 2 2 2 4 3 5" xfId="21003"/>
    <cellStyle name="40% - Accent5 2 2 2 4 4" xfId="21004"/>
    <cellStyle name="40% - Accent5 2 2 2 4 4 2" xfId="21005"/>
    <cellStyle name="40% - Accent5 2 2 2 4 4 2 2" xfId="21006"/>
    <cellStyle name="40% - Accent5 2 2 2 4 4 2 2 2" xfId="21007"/>
    <cellStyle name="40% - Accent5 2 2 2 4 4 2 3" xfId="21008"/>
    <cellStyle name="40% - Accent5 2 2 2 4 4 3" xfId="21009"/>
    <cellStyle name="40% - Accent5 2 2 2 4 4 3 2" xfId="21010"/>
    <cellStyle name="40% - Accent5 2 2 2 4 4 4" xfId="21011"/>
    <cellStyle name="40% - Accent5 2 2 2 4 5" xfId="21012"/>
    <cellStyle name="40% - Accent5 2 2 2 4 5 2" xfId="21013"/>
    <cellStyle name="40% - Accent5 2 2 2 4 5 2 2" xfId="21014"/>
    <cellStyle name="40% - Accent5 2 2 2 4 5 3" xfId="21015"/>
    <cellStyle name="40% - Accent5 2 2 2 4 6" xfId="21016"/>
    <cellStyle name="40% - Accent5 2 2 2 4 6 2" xfId="21017"/>
    <cellStyle name="40% - Accent5 2 2 2 4 7" xfId="21018"/>
    <cellStyle name="40% - Accent5 2 2 2 5" xfId="21019"/>
    <cellStyle name="40% - Accent5 2 2 2 5 2" xfId="21020"/>
    <cellStyle name="40% - Accent5 2 2 2 5 2 2" xfId="21021"/>
    <cellStyle name="40% - Accent5 2 2 2 5 2 2 2" xfId="21022"/>
    <cellStyle name="40% - Accent5 2 2 2 5 2 2 2 2" xfId="21023"/>
    <cellStyle name="40% - Accent5 2 2 2 5 2 2 2 2 2" xfId="21024"/>
    <cellStyle name="40% - Accent5 2 2 2 5 2 2 2 3" xfId="21025"/>
    <cellStyle name="40% - Accent5 2 2 2 5 2 2 3" xfId="21026"/>
    <cellStyle name="40% - Accent5 2 2 2 5 2 2 3 2" xfId="21027"/>
    <cellStyle name="40% - Accent5 2 2 2 5 2 2 4" xfId="21028"/>
    <cellStyle name="40% - Accent5 2 2 2 5 2 3" xfId="21029"/>
    <cellStyle name="40% - Accent5 2 2 2 5 2 3 2" xfId="21030"/>
    <cellStyle name="40% - Accent5 2 2 2 5 2 3 2 2" xfId="21031"/>
    <cellStyle name="40% - Accent5 2 2 2 5 2 3 3" xfId="21032"/>
    <cellStyle name="40% - Accent5 2 2 2 5 2 4" xfId="21033"/>
    <cellStyle name="40% - Accent5 2 2 2 5 2 4 2" xfId="21034"/>
    <cellStyle name="40% - Accent5 2 2 2 5 2 5" xfId="21035"/>
    <cellStyle name="40% - Accent5 2 2 2 5 3" xfId="21036"/>
    <cellStyle name="40% - Accent5 2 2 2 5 3 2" xfId="21037"/>
    <cellStyle name="40% - Accent5 2 2 2 5 3 2 2" xfId="21038"/>
    <cellStyle name="40% - Accent5 2 2 2 5 3 2 2 2" xfId="21039"/>
    <cellStyle name="40% - Accent5 2 2 2 5 3 2 3" xfId="21040"/>
    <cellStyle name="40% - Accent5 2 2 2 5 3 3" xfId="21041"/>
    <cellStyle name="40% - Accent5 2 2 2 5 3 3 2" xfId="21042"/>
    <cellStyle name="40% - Accent5 2 2 2 5 3 4" xfId="21043"/>
    <cellStyle name="40% - Accent5 2 2 2 5 4" xfId="21044"/>
    <cellStyle name="40% - Accent5 2 2 2 5 4 2" xfId="21045"/>
    <cellStyle name="40% - Accent5 2 2 2 5 4 2 2" xfId="21046"/>
    <cellStyle name="40% - Accent5 2 2 2 5 4 3" xfId="21047"/>
    <cellStyle name="40% - Accent5 2 2 2 5 5" xfId="21048"/>
    <cellStyle name="40% - Accent5 2 2 2 5 5 2" xfId="21049"/>
    <cellStyle name="40% - Accent5 2 2 2 5 6" xfId="21050"/>
    <cellStyle name="40% - Accent5 2 2 2 6" xfId="21051"/>
    <cellStyle name="40% - Accent5 2 2 2 6 2" xfId="21052"/>
    <cellStyle name="40% - Accent5 2 2 2 6 2 2" xfId="21053"/>
    <cellStyle name="40% - Accent5 2 2 2 6 2 2 2" xfId="21054"/>
    <cellStyle name="40% - Accent5 2 2 2 6 2 2 2 2" xfId="21055"/>
    <cellStyle name="40% - Accent5 2 2 2 6 2 2 3" xfId="21056"/>
    <cellStyle name="40% - Accent5 2 2 2 6 2 3" xfId="21057"/>
    <cellStyle name="40% - Accent5 2 2 2 6 2 3 2" xfId="21058"/>
    <cellStyle name="40% - Accent5 2 2 2 6 2 4" xfId="21059"/>
    <cellStyle name="40% - Accent5 2 2 2 6 3" xfId="21060"/>
    <cellStyle name="40% - Accent5 2 2 2 6 3 2" xfId="21061"/>
    <cellStyle name="40% - Accent5 2 2 2 6 3 2 2" xfId="21062"/>
    <cellStyle name="40% - Accent5 2 2 2 6 3 3" xfId="21063"/>
    <cellStyle name="40% - Accent5 2 2 2 6 4" xfId="21064"/>
    <cellStyle name="40% - Accent5 2 2 2 6 4 2" xfId="21065"/>
    <cellStyle name="40% - Accent5 2 2 2 6 5" xfId="21066"/>
    <cellStyle name="40% - Accent5 2 2 2 7" xfId="21067"/>
    <cellStyle name="40% - Accent5 2 2 2 7 2" xfId="21068"/>
    <cellStyle name="40% - Accent5 2 2 2 7 2 2" xfId="21069"/>
    <cellStyle name="40% - Accent5 2 2 2 7 2 2 2" xfId="21070"/>
    <cellStyle name="40% - Accent5 2 2 2 7 2 3" xfId="21071"/>
    <cellStyle name="40% - Accent5 2 2 2 7 3" xfId="21072"/>
    <cellStyle name="40% - Accent5 2 2 2 7 3 2" xfId="21073"/>
    <cellStyle name="40% - Accent5 2 2 2 7 4" xfId="21074"/>
    <cellStyle name="40% - Accent5 2 2 2 8" xfId="21075"/>
    <cellStyle name="40% - Accent5 2 2 2 8 2" xfId="21076"/>
    <cellStyle name="40% - Accent5 2 2 2 8 2 2" xfId="21077"/>
    <cellStyle name="40% - Accent5 2 2 2 8 3" xfId="21078"/>
    <cellStyle name="40% - Accent5 2 2 2 9" xfId="21079"/>
    <cellStyle name="40% - Accent5 2 2 2 9 2" xfId="21080"/>
    <cellStyle name="40% - Accent5 2 2 3" xfId="21081"/>
    <cellStyle name="40% - Accent5 2 2 3 2" xfId="21082"/>
    <cellStyle name="40% - Accent5 2 2 3 2 2" xfId="21083"/>
    <cellStyle name="40% - Accent5 2 2 3 2 2 2" xfId="21084"/>
    <cellStyle name="40% - Accent5 2 2 3 2 2 2 2" xfId="21085"/>
    <cellStyle name="40% - Accent5 2 2 3 2 2 2 2 2" xfId="21086"/>
    <cellStyle name="40% - Accent5 2 2 3 2 2 2 2 2 2" xfId="21087"/>
    <cellStyle name="40% - Accent5 2 2 3 2 2 2 2 2 2 2" xfId="21088"/>
    <cellStyle name="40% - Accent5 2 2 3 2 2 2 2 2 2 2 2" xfId="21089"/>
    <cellStyle name="40% - Accent5 2 2 3 2 2 2 2 2 2 3" xfId="21090"/>
    <cellStyle name="40% - Accent5 2 2 3 2 2 2 2 2 3" xfId="21091"/>
    <cellStyle name="40% - Accent5 2 2 3 2 2 2 2 2 3 2" xfId="21092"/>
    <cellStyle name="40% - Accent5 2 2 3 2 2 2 2 2 4" xfId="21093"/>
    <cellStyle name="40% - Accent5 2 2 3 2 2 2 2 3" xfId="21094"/>
    <cellStyle name="40% - Accent5 2 2 3 2 2 2 2 3 2" xfId="21095"/>
    <cellStyle name="40% - Accent5 2 2 3 2 2 2 2 3 2 2" xfId="21096"/>
    <cellStyle name="40% - Accent5 2 2 3 2 2 2 2 3 3" xfId="21097"/>
    <cellStyle name="40% - Accent5 2 2 3 2 2 2 2 4" xfId="21098"/>
    <cellStyle name="40% - Accent5 2 2 3 2 2 2 2 4 2" xfId="21099"/>
    <cellStyle name="40% - Accent5 2 2 3 2 2 2 2 5" xfId="21100"/>
    <cellStyle name="40% - Accent5 2 2 3 2 2 2 3" xfId="21101"/>
    <cellStyle name="40% - Accent5 2 2 3 2 2 2 3 2" xfId="21102"/>
    <cellStyle name="40% - Accent5 2 2 3 2 2 2 3 2 2" xfId="21103"/>
    <cellStyle name="40% - Accent5 2 2 3 2 2 2 3 2 2 2" xfId="21104"/>
    <cellStyle name="40% - Accent5 2 2 3 2 2 2 3 2 3" xfId="21105"/>
    <cellStyle name="40% - Accent5 2 2 3 2 2 2 3 3" xfId="21106"/>
    <cellStyle name="40% - Accent5 2 2 3 2 2 2 3 3 2" xfId="21107"/>
    <cellStyle name="40% - Accent5 2 2 3 2 2 2 3 4" xfId="21108"/>
    <cellStyle name="40% - Accent5 2 2 3 2 2 2 4" xfId="21109"/>
    <cellStyle name="40% - Accent5 2 2 3 2 2 2 4 2" xfId="21110"/>
    <cellStyle name="40% - Accent5 2 2 3 2 2 2 4 2 2" xfId="21111"/>
    <cellStyle name="40% - Accent5 2 2 3 2 2 2 4 3" xfId="21112"/>
    <cellStyle name="40% - Accent5 2 2 3 2 2 2 5" xfId="21113"/>
    <cellStyle name="40% - Accent5 2 2 3 2 2 2 5 2" xfId="21114"/>
    <cellStyle name="40% - Accent5 2 2 3 2 2 2 6" xfId="21115"/>
    <cellStyle name="40% - Accent5 2 2 3 2 2 3" xfId="21116"/>
    <cellStyle name="40% - Accent5 2 2 3 2 2 3 2" xfId="21117"/>
    <cellStyle name="40% - Accent5 2 2 3 2 2 3 2 2" xfId="21118"/>
    <cellStyle name="40% - Accent5 2 2 3 2 2 3 2 2 2" xfId="21119"/>
    <cellStyle name="40% - Accent5 2 2 3 2 2 3 2 2 2 2" xfId="21120"/>
    <cellStyle name="40% - Accent5 2 2 3 2 2 3 2 2 3" xfId="21121"/>
    <cellStyle name="40% - Accent5 2 2 3 2 2 3 2 3" xfId="21122"/>
    <cellStyle name="40% - Accent5 2 2 3 2 2 3 2 3 2" xfId="21123"/>
    <cellStyle name="40% - Accent5 2 2 3 2 2 3 2 4" xfId="21124"/>
    <cellStyle name="40% - Accent5 2 2 3 2 2 3 3" xfId="21125"/>
    <cellStyle name="40% - Accent5 2 2 3 2 2 3 3 2" xfId="21126"/>
    <cellStyle name="40% - Accent5 2 2 3 2 2 3 3 2 2" xfId="21127"/>
    <cellStyle name="40% - Accent5 2 2 3 2 2 3 3 3" xfId="21128"/>
    <cellStyle name="40% - Accent5 2 2 3 2 2 3 4" xfId="21129"/>
    <cellStyle name="40% - Accent5 2 2 3 2 2 3 4 2" xfId="21130"/>
    <cellStyle name="40% - Accent5 2 2 3 2 2 3 5" xfId="21131"/>
    <cellStyle name="40% - Accent5 2 2 3 2 2 4" xfId="21132"/>
    <cellStyle name="40% - Accent5 2 2 3 2 2 4 2" xfId="21133"/>
    <cellStyle name="40% - Accent5 2 2 3 2 2 4 2 2" xfId="21134"/>
    <cellStyle name="40% - Accent5 2 2 3 2 2 4 2 2 2" xfId="21135"/>
    <cellStyle name="40% - Accent5 2 2 3 2 2 4 2 3" xfId="21136"/>
    <cellStyle name="40% - Accent5 2 2 3 2 2 4 3" xfId="21137"/>
    <cellStyle name="40% - Accent5 2 2 3 2 2 4 3 2" xfId="21138"/>
    <cellStyle name="40% - Accent5 2 2 3 2 2 4 4" xfId="21139"/>
    <cellStyle name="40% - Accent5 2 2 3 2 2 5" xfId="21140"/>
    <cellStyle name="40% - Accent5 2 2 3 2 2 5 2" xfId="21141"/>
    <cellStyle name="40% - Accent5 2 2 3 2 2 5 2 2" xfId="21142"/>
    <cellStyle name="40% - Accent5 2 2 3 2 2 5 3" xfId="21143"/>
    <cellStyle name="40% - Accent5 2 2 3 2 2 6" xfId="21144"/>
    <cellStyle name="40% - Accent5 2 2 3 2 2 6 2" xfId="21145"/>
    <cellStyle name="40% - Accent5 2 2 3 2 2 7" xfId="21146"/>
    <cellStyle name="40% - Accent5 2 2 3 2 3" xfId="21147"/>
    <cellStyle name="40% - Accent5 2 2 3 2 3 2" xfId="21148"/>
    <cellStyle name="40% - Accent5 2 2 3 2 3 2 2" xfId="21149"/>
    <cellStyle name="40% - Accent5 2 2 3 2 3 2 2 2" xfId="21150"/>
    <cellStyle name="40% - Accent5 2 2 3 2 3 2 2 2 2" xfId="21151"/>
    <cellStyle name="40% - Accent5 2 2 3 2 3 2 2 2 2 2" xfId="21152"/>
    <cellStyle name="40% - Accent5 2 2 3 2 3 2 2 2 3" xfId="21153"/>
    <cellStyle name="40% - Accent5 2 2 3 2 3 2 2 3" xfId="21154"/>
    <cellStyle name="40% - Accent5 2 2 3 2 3 2 2 3 2" xfId="21155"/>
    <cellStyle name="40% - Accent5 2 2 3 2 3 2 2 4" xfId="21156"/>
    <cellStyle name="40% - Accent5 2 2 3 2 3 2 3" xfId="21157"/>
    <cellStyle name="40% - Accent5 2 2 3 2 3 2 3 2" xfId="21158"/>
    <cellStyle name="40% - Accent5 2 2 3 2 3 2 3 2 2" xfId="21159"/>
    <cellStyle name="40% - Accent5 2 2 3 2 3 2 3 3" xfId="21160"/>
    <cellStyle name="40% - Accent5 2 2 3 2 3 2 4" xfId="21161"/>
    <cellStyle name="40% - Accent5 2 2 3 2 3 2 4 2" xfId="21162"/>
    <cellStyle name="40% - Accent5 2 2 3 2 3 2 5" xfId="21163"/>
    <cellStyle name="40% - Accent5 2 2 3 2 3 3" xfId="21164"/>
    <cellStyle name="40% - Accent5 2 2 3 2 3 3 2" xfId="21165"/>
    <cellStyle name="40% - Accent5 2 2 3 2 3 3 2 2" xfId="21166"/>
    <cellStyle name="40% - Accent5 2 2 3 2 3 3 2 2 2" xfId="21167"/>
    <cellStyle name="40% - Accent5 2 2 3 2 3 3 2 3" xfId="21168"/>
    <cellStyle name="40% - Accent5 2 2 3 2 3 3 3" xfId="21169"/>
    <cellStyle name="40% - Accent5 2 2 3 2 3 3 3 2" xfId="21170"/>
    <cellStyle name="40% - Accent5 2 2 3 2 3 3 4" xfId="21171"/>
    <cellStyle name="40% - Accent5 2 2 3 2 3 4" xfId="21172"/>
    <cellStyle name="40% - Accent5 2 2 3 2 3 4 2" xfId="21173"/>
    <cellStyle name="40% - Accent5 2 2 3 2 3 4 2 2" xfId="21174"/>
    <cellStyle name="40% - Accent5 2 2 3 2 3 4 3" xfId="21175"/>
    <cellStyle name="40% - Accent5 2 2 3 2 3 5" xfId="21176"/>
    <cellStyle name="40% - Accent5 2 2 3 2 3 5 2" xfId="21177"/>
    <cellStyle name="40% - Accent5 2 2 3 2 3 6" xfId="21178"/>
    <cellStyle name="40% - Accent5 2 2 3 2 4" xfId="21179"/>
    <cellStyle name="40% - Accent5 2 2 3 2 4 2" xfId="21180"/>
    <cellStyle name="40% - Accent5 2 2 3 2 4 2 2" xfId="21181"/>
    <cellStyle name="40% - Accent5 2 2 3 2 4 2 2 2" xfId="21182"/>
    <cellStyle name="40% - Accent5 2 2 3 2 4 2 2 2 2" xfId="21183"/>
    <cellStyle name="40% - Accent5 2 2 3 2 4 2 2 3" xfId="21184"/>
    <cellStyle name="40% - Accent5 2 2 3 2 4 2 3" xfId="21185"/>
    <cellStyle name="40% - Accent5 2 2 3 2 4 2 3 2" xfId="21186"/>
    <cellStyle name="40% - Accent5 2 2 3 2 4 2 4" xfId="21187"/>
    <cellStyle name="40% - Accent5 2 2 3 2 4 3" xfId="21188"/>
    <cellStyle name="40% - Accent5 2 2 3 2 4 3 2" xfId="21189"/>
    <cellStyle name="40% - Accent5 2 2 3 2 4 3 2 2" xfId="21190"/>
    <cellStyle name="40% - Accent5 2 2 3 2 4 3 3" xfId="21191"/>
    <cellStyle name="40% - Accent5 2 2 3 2 4 4" xfId="21192"/>
    <cellStyle name="40% - Accent5 2 2 3 2 4 4 2" xfId="21193"/>
    <cellStyle name="40% - Accent5 2 2 3 2 4 5" xfId="21194"/>
    <cellStyle name="40% - Accent5 2 2 3 2 5" xfId="21195"/>
    <cellStyle name="40% - Accent5 2 2 3 2 5 2" xfId="21196"/>
    <cellStyle name="40% - Accent5 2 2 3 2 5 2 2" xfId="21197"/>
    <cellStyle name="40% - Accent5 2 2 3 2 5 2 2 2" xfId="21198"/>
    <cellStyle name="40% - Accent5 2 2 3 2 5 2 3" xfId="21199"/>
    <cellStyle name="40% - Accent5 2 2 3 2 5 3" xfId="21200"/>
    <cellStyle name="40% - Accent5 2 2 3 2 5 3 2" xfId="21201"/>
    <cellStyle name="40% - Accent5 2 2 3 2 5 4" xfId="21202"/>
    <cellStyle name="40% - Accent5 2 2 3 2 6" xfId="21203"/>
    <cellStyle name="40% - Accent5 2 2 3 2 6 2" xfId="21204"/>
    <cellStyle name="40% - Accent5 2 2 3 2 6 2 2" xfId="21205"/>
    <cellStyle name="40% - Accent5 2 2 3 2 6 3" xfId="21206"/>
    <cellStyle name="40% - Accent5 2 2 3 2 7" xfId="21207"/>
    <cellStyle name="40% - Accent5 2 2 3 2 7 2" xfId="21208"/>
    <cellStyle name="40% - Accent5 2 2 3 2 8" xfId="21209"/>
    <cellStyle name="40% - Accent5 2 2 3 3" xfId="21210"/>
    <cellStyle name="40% - Accent5 2 2 3 3 2" xfId="21211"/>
    <cellStyle name="40% - Accent5 2 2 3 3 2 2" xfId="21212"/>
    <cellStyle name="40% - Accent5 2 2 3 3 2 2 2" xfId="21213"/>
    <cellStyle name="40% - Accent5 2 2 3 3 2 2 2 2" xfId="21214"/>
    <cellStyle name="40% - Accent5 2 2 3 3 2 2 2 2 2" xfId="21215"/>
    <cellStyle name="40% - Accent5 2 2 3 3 2 2 2 2 2 2" xfId="21216"/>
    <cellStyle name="40% - Accent5 2 2 3 3 2 2 2 2 3" xfId="21217"/>
    <cellStyle name="40% - Accent5 2 2 3 3 2 2 2 3" xfId="21218"/>
    <cellStyle name="40% - Accent5 2 2 3 3 2 2 2 3 2" xfId="21219"/>
    <cellStyle name="40% - Accent5 2 2 3 3 2 2 2 4" xfId="21220"/>
    <cellStyle name="40% - Accent5 2 2 3 3 2 2 3" xfId="21221"/>
    <cellStyle name="40% - Accent5 2 2 3 3 2 2 3 2" xfId="21222"/>
    <cellStyle name="40% - Accent5 2 2 3 3 2 2 3 2 2" xfId="21223"/>
    <cellStyle name="40% - Accent5 2 2 3 3 2 2 3 3" xfId="21224"/>
    <cellStyle name="40% - Accent5 2 2 3 3 2 2 4" xfId="21225"/>
    <cellStyle name="40% - Accent5 2 2 3 3 2 2 4 2" xfId="21226"/>
    <cellStyle name="40% - Accent5 2 2 3 3 2 2 5" xfId="21227"/>
    <cellStyle name="40% - Accent5 2 2 3 3 2 3" xfId="21228"/>
    <cellStyle name="40% - Accent5 2 2 3 3 2 3 2" xfId="21229"/>
    <cellStyle name="40% - Accent5 2 2 3 3 2 3 2 2" xfId="21230"/>
    <cellStyle name="40% - Accent5 2 2 3 3 2 3 2 2 2" xfId="21231"/>
    <cellStyle name="40% - Accent5 2 2 3 3 2 3 2 3" xfId="21232"/>
    <cellStyle name="40% - Accent5 2 2 3 3 2 3 3" xfId="21233"/>
    <cellStyle name="40% - Accent5 2 2 3 3 2 3 3 2" xfId="21234"/>
    <cellStyle name="40% - Accent5 2 2 3 3 2 3 4" xfId="21235"/>
    <cellStyle name="40% - Accent5 2 2 3 3 2 4" xfId="21236"/>
    <cellStyle name="40% - Accent5 2 2 3 3 2 4 2" xfId="21237"/>
    <cellStyle name="40% - Accent5 2 2 3 3 2 4 2 2" xfId="21238"/>
    <cellStyle name="40% - Accent5 2 2 3 3 2 4 3" xfId="21239"/>
    <cellStyle name="40% - Accent5 2 2 3 3 2 5" xfId="21240"/>
    <cellStyle name="40% - Accent5 2 2 3 3 2 5 2" xfId="21241"/>
    <cellStyle name="40% - Accent5 2 2 3 3 2 6" xfId="21242"/>
    <cellStyle name="40% - Accent5 2 2 3 3 3" xfId="21243"/>
    <cellStyle name="40% - Accent5 2 2 3 3 3 2" xfId="21244"/>
    <cellStyle name="40% - Accent5 2 2 3 3 3 2 2" xfId="21245"/>
    <cellStyle name="40% - Accent5 2 2 3 3 3 2 2 2" xfId="21246"/>
    <cellStyle name="40% - Accent5 2 2 3 3 3 2 2 2 2" xfId="21247"/>
    <cellStyle name="40% - Accent5 2 2 3 3 3 2 2 3" xfId="21248"/>
    <cellStyle name="40% - Accent5 2 2 3 3 3 2 3" xfId="21249"/>
    <cellStyle name="40% - Accent5 2 2 3 3 3 2 3 2" xfId="21250"/>
    <cellStyle name="40% - Accent5 2 2 3 3 3 2 4" xfId="21251"/>
    <cellStyle name="40% - Accent5 2 2 3 3 3 3" xfId="21252"/>
    <cellStyle name="40% - Accent5 2 2 3 3 3 3 2" xfId="21253"/>
    <cellStyle name="40% - Accent5 2 2 3 3 3 3 2 2" xfId="21254"/>
    <cellStyle name="40% - Accent5 2 2 3 3 3 3 3" xfId="21255"/>
    <cellStyle name="40% - Accent5 2 2 3 3 3 4" xfId="21256"/>
    <cellStyle name="40% - Accent5 2 2 3 3 3 4 2" xfId="21257"/>
    <cellStyle name="40% - Accent5 2 2 3 3 3 5" xfId="21258"/>
    <cellStyle name="40% - Accent5 2 2 3 3 4" xfId="21259"/>
    <cellStyle name="40% - Accent5 2 2 3 3 4 2" xfId="21260"/>
    <cellStyle name="40% - Accent5 2 2 3 3 4 2 2" xfId="21261"/>
    <cellStyle name="40% - Accent5 2 2 3 3 4 2 2 2" xfId="21262"/>
    <cellStyle name="40% - Accent5 2 2 3 3 4 2 3" xfId="21263"/>
    <cellStyle name="40% - Accent5 2 2 3 3 4 3" xfId="21264"/>
    <cellStyle name="40% - Accent5 2 2 3 3 4 3 2" xfId="21265"/>
    <cellStyle name="40% - Accent5 2 2 3 3 4 4" xfId="21266"/>
    <cellStyle name="40% - Accent5 2 2 3 3 5" xfId="21267"/>
    <cellStyle name="40% - Accent5 2 2 3 3 5 2" xfId="21268"/>
    <cellStyle name="40% - Accent5 2 2 3 3 5 2 2" xfId="21269"/>
    <cellStyle name="40% - Accent5 2 2 3 3 5 3" xfId="21270"/>
    <cellStyle name="40% - Accent5 2 2 3 3 6" xfId="21271"/>
    <cellStyle name="40% - Accent5 2 2 3 3 6 2" xfId="21272"/>
    <cellStyle name="40% - Accent5 2 2 3 3 7" xfId="21273"/>
    <cellStyle name="40% - Accent5 2 2 3 4" xfId="21274"/>
    <cellStyle name="40% - Accent5 2 2 3 4 2" xfId="21275"/>
    <cellStyle name="40% - Accent5 2 2 3 4 2 2" xfId="21276"/>
    <cellStyle name="40% - Accent5 2 2 3 4 2 2 2" xfId="21277"/>
    <cellStyle name="40% - Accent5 2 2 3 4 2 2 2 2" xfId="21278"/>
    <cellStyle name="40% - Accent5 2 2 3 4 2 2 2 2 2" xfId="21279"/>
    <cellStyle name="40% - Accent5 2 2 3 4 2 2 2 3" xfId="21280"/>
    <cellStyle name="40% - Accent5 2 2 3 4 2 2 3" xfId="21281"/>
    <cellStyle name="40% - Accent5 2 2 3 4 2 2 3 2" xfId="21282"/>
    <cellStyle name="40% - Accent5 2 2 3 4 2 2 4" xfId="21283"/>
    <cellStyle name="40% - Accent5 2 2 3 4 2 3" xfId="21284"/>
    <cellStyle name="40% - Accent5 2 2 3 4 2 3 2" xfId="21285"/>
    <cellStyle name="40% - Accent5 2 2 3 4 2 3 2 2" xfId="21286"/>
    <cellStyle name="40% - Accent5 2 2 3 4 2 3 3" xfId="21287"/>
    <cellStyle name="40% - Accent5 2 2 3 4 2 4" xfId="21288"/>
    <cellStyle name="40% - Accent5 2 2 3 4 2 4 2" xfId="21289"/>
    <cellStyle name="40% - Accent5 2 2 3 4 2 5" xfId="21290"/>
    <cellStyle name="40% - Accent5 2 2 3 4 3" xfId="21291"/>
    <cellStyle name="40% - Accent5 2 2 3 4 3 2" xfId="21292"/>
    <cellStyle name="40% - Accent5 2 2 3 4 3 2 2" xfId="21293"/>
    <cellStyle name="40% - Accent5 2 2 3 4 3 2 2 2" xfId="21294"/>
    <cellStyle name="40% - Accent5 2 2 3 4 3 2 3" xfId="21295"/>
    <cellStyle name="40% - Accent5 2 2 3 4 3 3" xfId="21296"/>
    <cellStyle name="40% - Accent5 2 2 3 4 3 3 2" xfId="21297"/>
    <cellStyle name="40% - Accent5 2 2 3 4 3 4" xfId="21298"/>
    <cellStyle name="40% - Accent5 2 2 3 4 4" xfId="21299"/>
    <cellStyle name="40% - Accent5 2 2 3 4 4 2" xfId="21300"/>
    <cellStyle name="40% - Accent5 2 2 3 4 4 2 2" xfId="21301"/>
    <cellStyle name="40% - Accent5 2 2 3 4 4 3" xfId="21302"/>
    <cellStyle name="40% - Accent5 2 2 3 4 5" xfId="21303"/>
    <cellStyle name="40% - Accent5 2 2 3 4 5 2" xfId="21304"/>
    <cellStyle name="40% - Accent5 2 2 3 4 6" xfId="21305"/>
    <cellStyle name="40% - Accent5 2 2 3 5" xfId="21306"/>
    <cellStyle name="40% - Accent5 2 2 3 5 2" xfId="21307"/>
    <cellStyle name="40% - Accent5 2 2 3 5 2 2" xfId="21308"/>
    <cellStyle name="40% - Accent5 2 2 3 5 2 2 2" xfId="21309"/>
    <cellStyle name="40% - Accent5 2 2 3 5 2 2 2 2" xfId="21310"/>
    <cellStyle name="40% - Accent5 2 2 3 5 2 2 3" xfId="21311"/>
    <cellStyle name="40% - Accent5 2 2 3 5 2 3" xfId="21312"/>
    <cellStyle name="40% - Accent5 2 2 3 5 2 3 2" xfId="21313"/>
    <cellStyle name="40% - Accent5 2 2 3 5 2 4" xfId="21314"/>
    <cellStyle name="40% - Accent5 2 2 3 5 3" xfId="21315"/>
    <cellStyle name="40% - Accent5 2 2 3 5 3 2" xfId="21316"/>
    <cellStyle name="40% - Accent5 2 2 3 5 3 2 2" xfId="21317"/>
    <cellStyle name="40% - Accent5 2 2 3 5 3 3" xfId="21318"/>
    <cellStyle name="40% - Accent5 2 2 3 5 4" xfId="21319"/>
    <cellStyle name="40% - Accent5 2 2 3 5 4 2" xfId="21320"/>
    <cellStyle name="40% - Accent5 2 2 3 5 5" xfId="21321"/>
    <cellStyle name="40% - Accent5 2 2 3 6" xfId="21322"/>
    <cellStyle name="40% - Accent5 2 2 3 6 2" xfId="21323"/>
    <cellStyle name="40% - Accent5 2 2 3 6 2 2" xfId="21324"/>
    <cellStyle name="40% - Accent5 2 2 3 6 2 2 2" xfId="21325"/>
    <cellStyle name="40% - Accent5 2 2 3 6 2 3" xfId="21326"/>
    <cellStyle name="40% - Accent5 2 2 3 6 3" xfId="21327"/>
    <cellStyle name="40% - Accent5 2 2 3 6 3 2" xfId="21328"/>
    <cellStyle name="40% - Accent5 2 2 3 6 4" xfId="21329"/>
    <cellStyle name="40% - Accent5 2 2 3 7" xfId="21330"/>
    <cellStyle name="40% - Accent5 2 2 3 7 2" xfId="21331"/>
    <cellStyle name="40% - Accent5 2 2 3 7 2 2" xfId="21332"/>
    <cellStyle name="40% - Accent5 2 2 3 7 3" xfId="21333"/>
    <cellStyle name="40% - Accent5 2 2 3 8" xfId="21334"/>
    <cellStyle name="40% - Accent5 2 2 3 8 2" xfId="21335"/>
    <cellStyle name="40% - Accent5 2 2 3 9" xfId="21336"/>
    <cellStyle name="40% - Accent5 2 2 4" xfId="21337"/>
    <cellStyle name="40% - Accent5 2 2 4 2" xfId="21338"/>
    <cellStyle name="40% - Accent5 2 2 4 2 2" xfId="21339"/>
    <cellStyle name="40% - Accent5 2 2 4 2 2 2" xfId="21340"/>
    <cellStyle name="40% - Accent5 2 2 4 2 2 2 2" xfId="21341"/>
    <cellStyle name="40% - Accent5 2 2 4 2 2 2 2 2" xfId="21342"/>
    <cellStyle name="40% - Accent5 2 2 4 2 2 2 2 2 2" xfId="21343"/>
    <cellStyle name="40% - Accent5 2 2 4 2 2 2 2 2 2 2" xfId="21344"/>
    <cellStyle name="40% - Accent5 2 2 4 2 2 2 2 2 3" xfId="21345"/>
    <cellStyle name="40% - Accent5 2 2 4 2 2 2 2 3" xfId="21346"/>
    <cellStyle name="40% - Accent5 2 2 4 2 2 2 2 3 2" xfId="21347"/>
    <cellStyle name="40% - Accent5 2 2 4 2 2 2 2 4" xfId="21348"/>
    <cellStyle name="40% - Accent5 2 2 4 2 2 2 3" xfId="21349"/>
    <cellStyle name="40% - Accent5 2 2 4 2 2 2 3 2" xfId="21350"/>
    <cellStyle name="40% - Accent5 2 2 4 2 2 2 3 2 2" xfId="21351"/>
    <cellStyle name="40% - Accent5 2 2 4 2 2 2 3 3" xfId="21352"/>
    <cellStyle name="40% - Accent5 2 2 4 2 2 2 4" xfId="21353"/>
    <cellStyle name="40% - Accent5 2 2 4 2 2 2 4 2" xfId="21354"/>
    <cellStyle name="40% - Accent5 2 2 4 2 2 2 5" xfId="21355"/>
    <cellStyle name="40% - Accent5 2 2 4 2 2 3" xfId="21356"/>
    <cellStyle name="40% - Accent5 2 2 4 2 2 3 2" xfId="21357"/>
    <cellStyle name="40% - Accent5 2 2 4 2 2 3 2 2" xfId="21358"/>
    <cellStyle name="40% - Accent5 2 2 4 2 2 3 2 2 2" xfId="21359"/>
    <cellStyle name="40% - Accent5 2 2 4 2 2 3 2 3" xfId="21360"/>
    <cellStyle name="40% - Accent5 2 2 4 2 2 3 3" xfId="21361"/>
    <cellStyle name="40% - Accent5 2 2 4 2 2 3 3 2" xfId="21362"/>
    <cellStyle name="40% - Accent5 2 2 4 2 2 3 4" xfId="21363"/>
    <cellStyle name="40% - Accent5 2 2 4 2 2 4" xfId="21364"/>
    <cellStyle name="40% - Accent5 2 2 4 2 2 4 2" xfId="21365"/>
    <cellStyle name="40% - Accent5 2 2 4 2 2 4 2 2" xfId="21366"/>
    <cellStyle name="40% - Accent5 2 2 4 2 2 4 3" xfId="21367"/>
    <cellStyle name="40% - Accent5 2 2 4 2 2 5" xfId="21368"/>
    <cellStyle name="40% - Accent5 2 2 4 2 2 5 2" xfId="21369"/>
    <cellStyle name="40% - Accent5 2 2 4 2 2 6" xfId="21370"/>
    <cellStyle name="40% - Accent5 2 2 4 2 3" xfId="21371"/>
    <cellStyle name="40% - Accent5 2 2 4 2 3 2" xfId="21372"/>
    <cellStyle name="40% - Accent5 2 2 4 2 3 2 2" xfId="21373"/>
    <cellStyle name="40% - Accent5 2 2 4 2 3 2 2 2" xfId="21374"/>
    <cellStyle name="40% - Accent5 2 2 4 2 3 2 2 2 2" xfId="21375"/>
    <cellStyle name="40% - Accent5 2 2 4 2 3 2 2 3" xfId="21376"/>
    <cellStyle name="40% - Accent5 2 2 4 2 3 2 3" xfId="21377"/>
    <cellStyle name="40% - Accent5 2 2 4 2 3 2 3 2" xfId="21378"/>
    <cellStyle name="40% - Accent5 2 2 4 2 3 2 4" xfId="21379"/>
    <cellStyle name="40% - Accent5 2 2 4 2 3 3" xfId="21380"/>
    <cellStyle name="40% - Accent5 2 2 4 2 3 3 2" xfId="21381"/>
    <cellStyle name="40% - Accent5 2 2 4 2 3 3 2 2" xfId="21382"/>
    <cellStyle name="40% - Accent5 2 2 4 2 3 3 3" xfId="21383"/>
    <cellStyle name="40% - Accent5 2 2 4 2 3 4" xfId="21384"/>
    <cellStyle name="40% - Accent5 2 2 4 2 3 4 2" xfId="21385"/>
    <cellStyle name="40% - Accent5 2 2 4 2 3 5" xfId="21386"/>
    <cellStyle name="40% - Accent5 2 2 4 2 4" xfId="21387"/>
    <cellStyle name="40% - Accent5 2 2 4 2 4 2" xfId="21388"/>
    <cellStyle name="40% - Accent5 2 2 4 2 4 2 2" xfId="21389"/>
    <cellStyle name="40% - Accent5 2 2 4 2 4 2 2 2" xfId="21390"/>
    <cellStyle name="40% - Accent5 2 2 4 2 4 2 3" xfId="21391"/>
    <cellStyle name="40% - Accent5 2 2 4 2 4 3" xfId="21392"/>
    <cellStyle name="40% - Accent5 2 2 4 2 4 3 2" xfId="21393"/>
    <cellStyle name="40% - Accent5 2 2 4 2 4 4" xfId="21394"/>
    <cellStyle name="40% - Accent5 2 2 4 2 5" xfId="21395"/>
    <cellStyle name="40% - Accent5 2 2 4 2 5 2" xfId="21396"/>
    <cellStyle name="40% - Accent5 2 2 4 2 5 2 2" xfId="21397"/>
    <cellStyle name="40% - Accent5 2 2 4 2 5 3" xfId="21398"/>
    <cellStyle name="40% - Accent5 2 2 4 2 6" xfId="21399"/>
    <cellStyle name="40% - Accent5 2 2 4 2 6 2" xfId="21400"/>
    <cellStyle name="40% - Accent5 2 2 4 2 7" xfId="21401"/>
    <cellStyle name="40% - Accent5 2 2 4 3" xfId="21402"/>
    <cellStyle name="40% - Accent5 2 2 4 3 2" xfId="21403"/>
    <cellStyle name="40% - Accent5 2 2 4 3 2 2" xfId="21404"/>
    <cellStyle name="40% - Accent5 2 2 4 3 2 2 2" xfId="21405"/>
    <cellStyle name="40% - Accent5 2 2 4 3 2 2 2 2" xfId="21406"/>
    <cellStyle name="40% - Accent5 2 2 4 3 2 2 2 2 2" xfId="21407"/>
    <cellStyle name="40% - Accent5 2 2 4 3 2 2 2 3" xfId="21408"/>
    <cellStyle name="40% - Accent5 2 2 4 3 2 2 3" xfId="21409"/>
    <cellStyle name="40% - Accent5 2 2 4 3 2 2 3 2" xfId="21410"/>
    <cellStyle name="40% - Accent5 2 2 4 3 2 2 4" xfId="21411"/>
    <cellStyle name="40% - Accent5 2 2 4 3 2 3" xfId="21412"/>
    <cellStyle name="40% - Accent5 2 2 4 3 2 3 2" xfId="21413"/>
    <cellStyle name="40% - Accent5 2 2 4 3 2 3 2 2" xfId="21414"/>
    <cellStyle name="40% - Accent5 2 2 4 3 2 3 3" xfId="21415"/>
    <cellStyle name="40% - Accent5 2 2 4 3 2 4" xfId="21416"/>
    <cellStyle name="40% - Accent5 2 2 4 3 2 4 2" xfId="21417"/>
    <cellStyle name="40% - Accent5 2 2 4 3 2 5" xfId="21418"/>
    <cellStyle name="40% - Accent5 2 2 4 3 3" xfId="21419"/>
    <cellStyle name="40% - Accent5 2 2 4 3 3 2" xfId="21420"/>
    <cellStyle name="40% - Accent5 2 2 4 3 3 2 2" xfId="21421"/>
    <cellStyle name="40% - Accent5 2 2 4 3 3 2 2 2" xfId="21422"/>
    <cellStyle name="40% - Accent5 2 2 4 3 3 2 3" xfId="21423"/>
    <cellStyle name="40% - Accent5 2 2 4 3 3 3" xfId="21424"/>
    <cellStyle name="40% - Accent5 2 2 4 3 3 3 2" xfId="21425"/>
    <cellStyle name="40% - Accent5 2 2 4 3 3 4" xfId="21426"/>
    <cellStyle name="40% - Accent5 2 2 4 3 4" xfId="21427"/>
    <cellStyle name="40% - Accent5 2 2 4 3 4 2" xfId="21428"/>
    <cellStyle name="40% - Accent5 2 2 4 3 4 2 2" xfId="21429"/>
    <cellStyle name="40% - Accent5 2 2 4 3 4 3" xfId="21430"/>
    <cellStyle name="40% - Accent5 2 2 4 3 5" xfId="21431"/>
    <cellStyle name="40% - Accent5 2 2 4 3 5 2" xfId="21432"/>
    <cellStyle name="40% - Accent5 2 2 4 3 6" xfId="21433"/>
    <cellStyle name="40% - Accent5 2 2 4 4" xfId="21434"/>
    <cellStyle name="40% - Accent5 2 2 4 4 2" xfId="21435"/>
    <cellStyle name="40% - Accent5 2 2 4 4 2 2" xfId="21436"/>
    <cellStyle name="40% - Accent5 2 2 4 4 2 2 2" xfId="21437"/>
    <cellStyle name="40% - Accent5 2 2 4 4 2 2 2 2" xfId="21438"/>
    <cellStyle name="40% - Accent5 2 2 4 4 2 2 3" xfId="21439"/>
    <cellStyle name="40% - Accent5 2 2 4 4 2 3" xfId="21440"/>
    <cellStyle name="40% - Accent5 2 2 4 4 2 3 2" xfId="21441"/>
    <cellStyle name="40% - Accent5 2 2 4 4 2 4" xfId="21442"/>
    <cellStyle name="40% - Accent5 2 2 4 4 3" xfId="21443"/>
    <cellStyle name="40% - Accent5 2 2 4 4 3 2" xfId="21444"/>
    <cellStyle name="40% - Accent5 2 2 4 4 3 2 2" xfId="21445"/>
    <cellStyle name="40% - Accent5 2 2 4 4 3 3" xfId="21446"/>
    <cellStyle name="40% - Accent5 2 2 4 4 4" xfId="21447"/>
    <cellStyle name="40% - Accent5 2 2 4 4 4 2" xfId="21448"/>
    <cellStyle name="40% - Accent5 2 2 4 4 5" xfId="21449"/>
    <cellStyle name="40% - Accent5 2 2 4 5" xfId="21450"/>
    <cellStyle name="40% - Accent5 2 2 4 5 2" xfId="21451"/>
    <cellStyle name="40% - Accent5 2 2 4 5 2 2" xfId="21452"/>
    <cellStyle name="40% - Accent5 2 2 4 5 2 2 2" xfId="21453"/>
    <cellStyle name="40% - Accent5 2 2 4 5 2 3" xfId="21454"/>
    <cellStyle name="40% - Accent5 2 2 4 5 3" xfId="21455"/>
    <cellStyle name="40% - Accent5 2 2 4 5 3 2" xfId="21456"/>
    <cellStyle name="40% - Accent5 2 2 4 5 4" xfId="21457"/>
    <cellStyle name="40% - Accent5 2 2 4 6" xfId="21458"/>
    <cellStyle name="40% - Accent5 2 2 4 6 2" xfId="21459"/>
    <cellStyle name="40% - Accent5 2 2 4 6 2 2" xfId="21460"/>
    <cellStyle name="40% - Accent5 2 2 4 6 3" xfId="21461"/>
    <cellStyle name="40% - Accent5 2 2 4 7" xfId="21462"/>
    <cellStyle name="40% - Accent5 2 2 4 7 2" xfId="21463"/>
    <cellStyle name="40% - Accent5 2 2 4 8" xfId="21464"/>
    <cellStyle name="40% - Accent5 2 2 5" xfId="21465"/>
    <cellStyle name="40% - Accent5 2 2 5 2" xfId="21466"/>
    <cellStyle name="40% - Accent5 2 2 5 2 2" xfId="21467"/>
    <cellStyle name="40% - Accent5 2 2 5 2 2 2" xfId="21468"/>
    <cellStyle name="40% - Accent5 2 2 5 2 2 2 2" xfId="21469"/>
    <cellStyle name="40% - Accent5 2 2 5 2 2 2 2 2" xfId="21470"/>
    <cellStyle name="40% - Accent5 2 2 5 2 2 2 2 2 2" xfId="21471"/>
    <cellStyle name="40% - Accent5 2 2 5 2 2 2 2 3" xfId="21472"/>
    <cellStyle name="40% - Accent5 2 2 5 2 2 2 3" xfId="21473"/>
    <cellStyle name="40% - Accent5 2 2 5 2 2 2 3 2" xfId="21474"/>
    <cellStyle name="40% - Accent5 2 2 5 2 2 2 4" xfId="21475"/>
    <cellStyle name="40% - Accent5 2 2 5 2 2 3" xfId="21476"/>
    <cellStyle name="40% - Accent5 2 2 5 2 2 3 2" xfId="21477"/>
    <cellStyle name="40% - Accent5 2 2 5 2 2 3 2 2" xfId="21478"/>
    <cellStyle name="40% - Accent5 2 2 5 2 2 3 3" xfId="21479"/>
    <cellStyle name="40% - Accent5 2 2 5 2 2 4" xfId="21480"/>
    <cellStyle name="40% - Accent5 2 2 5 2 2 4 2" xfId="21481"/>
    <cellStyle name="40% - Accent5 2 2 5 2 2 5" xfId="21482"/>
    <cellStyle name="40% - Accent5 2 2 5 2 3" xfId="21483"/>
    <cellStyle name="40% - Accent5 2 2 5 2 3 2" xfId="21484"/>
    <cellStyle name="40% - Accent5 2 2 5 2 3 2 2" xfId="21485"/>
    <cellStyle name="40% - Accent5 2 2 5 2 3 2 2 2" xfId="21486"/>
    <cellStyle name="40% - Accent5 2 2 5 2 3 2 3" xfId="21487"/>
    <cellStyle name="40% - Accent5 2 2 5 2 3 3" xfId="21488"/>
    <cellStyle name="40% - Accent5 2 2 5 2 3 3 2" xfId="21489"/>
    <cellStyle name="40% - Accent5 2 2 5 2 3 4" xfId="21490"/>
    <cellStyle name="40% - Accent5 2 2 5 2 4" xfId="21491"/>
    <cellStyle name="40% - Accent5 2 2 5 2 4 2" xfId="21492"/>
    <cellStyle name="40% - Accent5 2 2 5 2 4 2 2" xfId="21493"/>
    <cellStyle name="40% - Accent5 2 2 5 2 4 3" xfId="21494"/>
    <cellStyle name="40% - Accent5 2 2 5 2 5" xfId="21495"/>
    <cellStyle name="40% - Accent5 2 2 5 2 5 2" xfId="21496"/>
    <cellStyle name="40% - Accent5 2 2 5 2 6" xfId="21497"/>
    <cellStyle name="40% - Accent5 2 2 5 3" xfId="21498"/>
    <cellStyle name="40% - Accent5 2 2 5 3 2" xfId="21499"/>
    <cellStyle name="40% - Accent5 2 2 5 3 2 2" xfId="21500"/>
    <cellStyle name="40% - Accent5 2 2 5 3 2 2 2" xfId="21501"/>
    <cellStyle name="40% - Accent5 2 2 5 3 2 2 2 2" xfId="21502"/>
    <cellStyle name="40% - Accent5 2 2 5 3 2 2 3" xfId="21503"/>
    <cellStyle name="40% - Accent5 2 2 5 3 2 3" xfId="21504"/>
    <cellStyle name="40% - Accent5 2 2 5 3 2 3 2" xfId="21505"/>
    <cellStyle name="40% - Accent5 2 2 5 3 2 4" xfId="21506"/>
    <cellStyle name="40% - Accent5 2 2 5 3 3" xfId="21507"/>
    <cellStyle name="40% - Accent5 2 2 5 3 3 2" xfId="21508"/>
    <cellStyle name="40% - Accent5 2 2 5 3 3 2 2" xfId="21509"/>
    <cellStyle name="40% - Accent5 2 2 5 3 3 3" xfId="21510"/>
    <cellStyle name="40% - Accent5 2 2 5 3 4" xfId="21511"/>
    <cellStyle name="40% - Accent5 2 2 5 3 4 2" xfId="21512"/>
    <cellStyle name="40% - Accent5 2 2 5 3 5" xfId="21513"/>
    <cellStyle name="40% - Accent5 2 2 5 4" xfId="21514"/>
    <cellStyle name="40% - Accent5 2 2 5 4 2" xfId="21515"/>
    <cellStyle name="40% - Accent5 2 2 5 4 2 2" xfId="21516"/>
    <cellStyle name="40% - Accent5 2 2 5 4 2 2 2" xfId="21517"/>
    <cellStyle name="40% - Accent5 2 2 5 4 2 3" xfId="21518"/>
    <cellStyle name="40% - Accent5 2 2 5 4 3" xfId="21519"/>
    <cellStyle name="40% - Accent5 2 2 5 4 3 2" xfId="21520"/>
    <cellStyle name="40% - Accent5 2 2 5 4 4" xfId="21521"/>
    <cellStyle name="40% - Accent5 2 2 5 5" xfId="21522"/>
    <cellStyle name="40% - Accent5 2 2 5 5 2" xfId="21523"/>
    <cellStyle name="40% - Accent5 2 2 5 5 2 2" xfId="21524"/>
    <cellStyle name="40% - Accent5 2 2 5 5 3" xfId="21525"/>
    <cellStyle name="40% - Accent5 2 2 5 6" xfId="21526"/>
    <cellStyle name="40% - Accent5 2 2 5 6 2" xfId="21527"/>
    <cellStyle name="40% - Accent5 2 2 5 7" xfId="21528"/>
    <cellStyle name="40% - Accent5 2 2 6" xfId="21529"/>
    <cellStyle name="40% - Accent5 2 2 6 2" xfId="21530"/>
    <cellStyle name="40% - Accent5 2 2 6 2 2" xfId="21531"/>
    <cellStyle name="40% - Accent5 2 2 6 2 2 2" xfId="21532"/>
    <cellStyle name="40% - Accent5 2 2 6 2 2 2 2" xfId="21533"/>
    <cellStyle name="40% - Accent5 2 2 6 2 2 2 2 2" xfId="21534"/>
    <cellStyle name="40% - Accent5 2 2 6 2 2 2 3" xfId="21535"/>
    <cellStyle name="40% - Accent5 2 2 6 2 2 3" xfId="21536"/>
    <cellStyle name="40% - Accent5 2 2 6 2 2 3 2" xfId="21537"/>
    <cellStyle name="40% - Accent5 2 2 6 2 2 4" xfId="21538"/>
    <cellStyle name="40% - Accent5 2 2 6 2 3" xfId="21539"/>
    <cellStyle name="40% - Accent5 2 2 6 2 3 2" xfId="21540"/>
    <cellStyle name="40% - Accent5 2 2 6 2 3 2 2" xfId="21541"/>
    <cellStyle name="40% - Accent5 2 2 6 2 3 3" xfId="21542"/>
    <cellStyle name="40% - Accent5 2 2 6 2 4" xfId="21543"/>
    <cellStyle name="40% - Accent5 2 2 6 2 4 2" xfId="21544"/>
    <cellStyle name="40% - Accent5 2 2 6 2 5" xfId="21545"/>
    <cellStyle name="40% - Accent5 2 2 6 3" xfId="21546"/>
    <cellStyle name="40% - Accent5 2 2 6 3 2" xfId="21547"/>
    <cellStyle name="40% - Accent5 2 2 6 3 2 2" xfId="21548"/>
    <cellStyle name="40% - Accent5 2 2 6 3 2 2 2" xfId="21549"/>
    <cellStyle name="40% - Accent5 2 2 6 3 2 3" xfId="21550"/>
    <cellStyle name="40% - Accent5 2 2 6 3 3" xfId="21551"/>
    <cellStyle name="40% - Accent5 2 2 6 3 3 2" xfId="21552"/>
    <cellStyle name="40% - Accent5 2 2 6 3 4" xfId="21553"/>
    <cellStyle name="40% - Accent5 2 2 6 4" xfId="21554"/>
    <cellStyle name="40% - Accent5 2 2 6 4 2" xfId="21555"/>
    <cellStyle name="40% - Accent5 2 2 6 4 2 2" xfId="21556"/>
    <cellStyle name="40% - Accent5 2 2 6 4 3" xfId="21557"/>
    <cellStyle name="40% - Accent5 2 2 6 5" xfId="21558"/>
    <cellStyle name="40% - Accent5 2 2 6 5 2" xfId="21559"/>
    <cellStyle name="40% - Accent5 2 2 6 6" xfId="21560"/>
    <cellStyle name="40% - Accent5 2 2 7" xfId="21561"/>
    <cellStyle name="40% - Accent5 2 2 7 2" xfId="21562"/>
    <cellStyle name="40% - Accent5 2 2 7 2 2" xfId="21563"/>
    <cellStyle name="40% - Accent5 2 2 7 2 2 2" xfId="21564"/>
    <cellStyle name="40% - Accent5 2 2 7 2 2 2 2" xfId="21565"/>
    <cellStyle name="40% - Accent5 2 2 7 2 2 3" xfId="21566"/>
    <cellStyle name="40% - Accent5 2 2 7 2 3" xfId="21567"/>
    <cellStyle name="40% - Accent5 2 2 7 2 3 2" xfId="21568"/>
    <cellStyle name="40% - Accent5 2 2 7 2 4" xfId="21569"/>
    <cellStyle name="40% - Accent5 2 2 7 3" xfId="21570"/>
    <cellStyle name="40% - Accent5 2 2 7 3 2" xfId="21571"/>
    <cellStyle name="40% - Accent5 2 2 7 3 2 2" xfId="21572"/>
    <cellStyle name="40% - Accent5 2 2 7 3 3" xfId="21573"/>
    <cellStyle name="40% - Accent5 2 2 7 4" xfId="21574"/>
    <cellStyle name="40% - Accent5 2 2 7 4 2" xfId="21575"/>
    <cellStyle name="40% - Accent5 2 2 7 5" xfId="21576"/>
    <cellStyle name="40% - Accent5 2 2 8" xfId="21577"/>
    <cellStyle name="40% - Accent5 2 2 8 2" xfId="21578"/>
    <cellStyle name="40% - Accent5 2 2 8 2 2" xfId="21579"/>
    <cellStyle name="40% - Accent5 2 2 8 2 2 2" xfId="21580"/>
    <cellStyle name="40% - Accent5 2 2 8 2 3" xfId="21581"/>
    <cellStyle name="40% - Accent5 2 2 8 3" xfId="21582"/>
    <cellStyle name="40% - Accent5 2 2 8 3 2" xfId="21583"/>
    <cellStyle name="40% - Accent5 2 2 8 4" xfId="21584"/>
    <cellStyle name="40% - Accent5 2 2 9" xfId="21585"/>
    <cellStyle name="40% - Accent5 2 2 9 2" xfId="21586"/>
    <cellStyle name="40% - Accent5 2 2 9 2 2" xfId="21587"/>
    <cellStyle name="40% - Accent5 2 2 9 3" xfId="21588"/>
    <cellStyle name="40% - Accent5 2 3" xfId="21589"/>
    <cellStyle name="40% - Accent5 2 3 10" xfId="21590"/>
    <cellStyle name="40% - Accent5 2 3 2" xfId="21591"/>
    <cellStyle name="40% - Accent5 2 3 2 2" xfId="21592"/>
    <cellStyle name="40% - Accent5 2 3 2 2 2" xfId="21593"/>
    <cellStyle name="40% - Accent5 2 3 2 2 2 2" xfId="21594"/>
    <cellStyle name="40% - Accent5 2 3 2 2 2 2 2" xfId="21595"/>
    <cellStyle name="40% - Accent5 2 3 2 2 2 2 2 2" xfId="21596"/>
    <cellStyle name="40% - Accent5 2 3 2 2 2 2 2 2 2" xfId="21597"/>
    <cellStyle name="40% - Accent5 2 3 2 2 2 2 2 2 2 2" xfId="21598"/>
    <cellStyle name="40% - Accent5 2 3 2 2 2 2 2 2 2 2 2" xfId="21599"/>
    <cellStyle name="40% - Accent5 2 3 2 2 2 2 2 2 2 3" xfId="21600"/>
    <cellStyle name="40% - Accent5 2 3 2 2 2 2 2 2 3" xfId="21601"/>
    <cellStyle name="40% - Accent5 2 3 2 2 2 2 2 2 3 2" xfId="21602"/>
    <cellStyle name="40% - Accent5 2 3 2 2 2 2 2 2 4" xfId="21603"/>
    <cellStyle name="40% - Accent5 2 3 2 2 2 2 2 3" xfId="21604"/>
    <cellStyle name="40% - Accent5 2 3 2 2 2 2 2 3 2" xfId="21605"/>
    <cellStyle name="40% - Accent5 2 3 2 2 2 2 2 3 2 2" xfId="21606"/>
    <cellStyle name="40% - Accent5 2 3 2 2 2 2 2 3 3" xfId="21607"/>
    <cellStyle name="40% - Accent5 2 3 2 2 2 2 2 4" xfId="21608"/>
    <cellStyle name="40% - Accent5 2 3 2 2 2 2 2 4 2" xfId="21609"/>
    <cellStyle name="40% - Accent5 2 3 2 2 2 2 2 5" xfId="21610"/>
    <cellStyle name="40% - Accent5 2 3 2 2 2 2 3" xfId="21611"/>
    <cellStyle name="40% - Accent5 2 3 2 2 2 2 3 2" xfId="21612"/>
    <cellStyle name="40% - Accent5 2 3 2 2 2 2 3 2 2" xfId="21613"/>
    <cellStyle name="40% - Accent5 2 3 2 2 2 2 3 2 2 2" xfId="21614"/>
    <cellStyle name="40% - Accent5 2 3 2 2 2 2 3 2 3" xfId="21615"/>
    <cellStyle name="40% - Accent5 2 3 2 2 2 2 3 3" xfId="21616"/>
    <cellStyle name="40% - Accent5 2 3 2 2 2 2 3 3 2" xfId="21617"/>
    <cellStyle name="40% - Accent5 2 3 2 2 2 2 3 4" xfId="21618"/>
    <cellStyle name="40% - Accent5 2 3 2 2 2 2 4" xfId="21619"/>
    <cellStyle name="40% - Accent5 2 3 2 2 2 2 4 2" xfId="21620"/>
    <cellStyle name="40% - Accent5 2 3 2 2 2 2 4 2 2" xfId="21621"/>
    <cellStyle name="40% - Accent5 2 3 2 2 2 2 4 3" xfId="21622"/>
    <cellStyle name="40% - Accent5 2 3 2 2 2 2 5" xfId="21623"/>
    <cellStyle name="40% - Accent5 2 3 2 2 2 2 5 2" xfId="21624"/>
    <cellStyle name="40% - Accent5 2 3 2 2 2 2 6" xfId="21625"/>
    <cellStyle name="40% - Accent5 2 3 2 2 2 3" xfId="21626"/>
    <cellStyle name="40% - Accent5 2 3 2 2 2 3 2" xfId="21627"/>
    <cellStyle name="40% - Accent5 2 3 2 2 2 3 2 2" xfId="21628"/>
    <cellStyle name="40% - Accent5 2 3 2 2 2 3 2 2 2" xfId="21629"/>
    <cellStyle name="40% - Accent5 2 3 2 2 2 3 2 2 2 2" xfId="21630"/>
    <cellStyle name="40% - Accent5 2 3 2 2 2 3 2 2 3" xfId="21631"/>
    <cellStyle name="40% - Accent5 2 3 2 2 2 3 2 3" xfId="21632"/>
    <cellStyle name="40% - Accent5 2 3 2 2 2 3 2 3 2" xfId="21633"/>
    <cellStyle name="40% - Accent5 2 3 2 2 2 3 2 4" xfId="21634"/>
    <cellStyle name="40% - Accent5 2 3 2 2 2 3 3" xfId="21635"/>
    <cellStyle name="40% - Accent5 2 3 2 2 2 3 3 2" xfId="21636"/>
    <cellStyle name="40% - Accent5 2 3 2 2 2 3 3 2 2" xfId="21637"/>
    <cellStyle name="40% - Accent5 2 3 2 2 2 3 3 3" xfId="21638"/>
    <cellStyle name="40% - Accent5 2 3 2 2 2 3 4" xfId="21639"/>
    <cellStyle name="40% - Accent5 2 3 2 2 2 3 4 2" xfId="21640"/>
    <cellStyle name="40% - Accent5 2 3 2 2 2 3 5" xfId="21641"/>
    <cellStyle name="40% - Accent5 2 3 2 2 2 4" xfId="21642"/>
    <cellStyle name="40% - Accent5 2 3 2 2 2 4 2" xfId="21643"/>
    <cellStyle name="40% - Accent5 2 3 2 2 2 4 2 2" xfId="21644"/>
    <cellStyle name="40% - Accent5 2 3 2 2 2 4 2 2 2" xfId="21645"/>
    <cellStyle name="40% - Accent5 2 3 2 2 2 4 2 3" xfId="21646"/>
    <cellStyle name="40% - Accent5 2 3 2 2 2 4 3" xfId="21647"/>
    <cellStyle name="40% - Accent5 2 3 2 2 2 4 3 2" xfId="21648"/>
    <cellStyle name="40% - Accent5 2 3 2 2 2 4 4" xfId="21649"/>
    <cellStyle name="40% - Accent5 2 3 2 2 2 5" xfId="21650"/>
    <cellStyle name="40% - Accent5 2 3 2 2 2 5 2" xfId="21651"/>
    <cellStyle name="40% - Accent5 2 3 2 2 2 5 2 2" xfId="21652"/>
    <cellStyle name="40% - Accent5 2 3 2 2 2 5 3" xfId="21653"/>
    <cellStyle name="40% - Accent5 2 3 2 2 2 6" xfId="21654"/>
    <cellStyle name="40% - Accent5 2 3 2 2 2 6 2" xfId="21655"/>
    <cellStyle name="40% - Accent5 2 3 2 2 2 7" xfId="21656"/>
    <cellStyle name="40% - Accent5 2 3 2 2 3" xfId="21657"/>
    <cellStyle name="40% - Accent5 2 3 2 2 3 2" xfId="21658"/>
    <cellStyle name="40% - Accent5 2 3 2 2 3 2 2" xfId="21659"/>
    <cellStyle name="40% - Accent5 2 3 2 2 3 2 2 2" xfId="21660"/>
    <cellStyle name="40% - Accent5 2 3 2 2 3 2 2 2 2" xfId="21661"/>
    <cellStyle name="40% - Accent5 2 3 2 2 3 2 2 2 2 2" xfId="21662"/>
    <cellStyle name="40% - Accent5 2 3 2 2 3 2 2 2 3" xfId="21663"/>
    <cellStyle name="40% - Accent5 2 3 2 2 3 2 2 3" xfId="21664"/>
    <cellStyle name="40% - Accent5 2 3 2 2 3 2 2 3 2" xfId="21665"/>
    <cellStyle name="40% - Accent5 2 3 2 2 3 2 2 4" xfId="21666"/>
    <cellStyle name="40% - Accent5 2 3 2 2 3 2 3" xfId="21667"/>
    <cellStyle name="40% - Accent5 2 3 2 2 3 2 3 2" xfId="21668"/>
    <cellStyle name="40% - Accent5 2 3 2 2 3 2 3 2 2" xfId="21669"/>
    <cellStyle name="40% - Accent5 2 3 2 2 3 2 3 3" xfId="21670"/>
    <cellStyle name="40% - Accent5 2 3 2 2 3 2 4" xfId="21671"/>
    <cellStyle name="40% - Accent5 2 3 2 2 3 2 4 2" xfId="21672"/>
    <cellStyle name="40% - Accent5 2 3 2 2 3 2 5" xfId="21673"/>
    <cellStyle name="40% - Accent5 2 3 2 2 3 3" xfId="21674"/>
    <cellStyle name="40% - Accent5 2 3 2 2 3 3 2" xfId="21675"/>
    <cellStyle name="40% - Accent5 2 3 2 2 3 3 2 2" xfId="21676"/>
    <cellStyle name="40% - Accent5 2 3 2 2 3 3 2 2 2" xfId="21677"/>
    <cellStyle name="40% - Accent5 2 3 2 2 3 3 2 3" xfId="21678"/>
    <cellStyle name="40% - Accent5 2 3 2 2 3 3 3" xfId="21679"/>
    <cellStyle name="40% - Accent5 2 3 2 2 3 3 3 2" xfId="21680"/>
    <cellStyle name="40% - Accent5 2 3 2 2 3 3 4" xfId="21681"/>
    <cellStyle name="40% - Accent5 2 3 2 2 3 4" xfId="21682"/>
    <cellStyle name="40% - Accent5 2 3 2 2 3 4 2" xfId="21683"/>
    <cellStyle name="40% - Accent5 2 3 2 2 3 4 2 2" xfId="21684"/>
    <cellStyle name="40% - Accent5 2 3 2 2 3 4 3" xfId="21685"/>
    <cellStyle name="40% - Accent5 2 3 2 2 3 5" xfId="21686"/>
    <cellStyle name="40% - Accent5 2 3 2 2 3 5 2" xfId="21687"/>
    <cellStyle name="40% - Accent5 2 3 2 2 3 6" xfId="21688"/>
    <cellStyle name="40% - Accent5 2 3 2 2 4" xfId="21689"/>
    <cellStyle name="40% - Accent5 2 3 2 2 4 2" xfId="21690"/>
    <cellStyle name="40% - Accent5 2 3 2 2 4 2 2" xfId="21691"/>
    <cellStyle name="40% - Accent5 2 3 2 2 4 2 2 2" xfId="21692"/>
    <cellStyle name="40% - Accent5 2 3 2 2 4 2 2 2 2" xfId="21693"/>
    <cellStyle name="40% - Accent5 2 3 2 2 4 2 2 3" xfId="21694"/>
    <cellStyle name="40% - Accent5 2 3 2 2 4 2 3" xfId="21695"/>
    <cellStyle name="40% - Accent5 2 3 2 2 4 2 3 2" xfId="21696"/>
    <cellStyle name="40% - Accent5 2 3 2 2 4 2 4" xfId="21697"/>
    <cellStyle name="40% - Accent5 2 3 2 2 4 3" xfId="21698"/>
    <cellStyle name="40% - Accent5 2 3 2 2 4 3 2" xfId="21699"/>
    <cellStyle name="40% - Accent5 2 3 2 2 4 3 2 2" xfId="21700"/>
    <cellStyle name="40% - Accent5 2 3 2 2 4 3 3" xfId="21701"/>
    <cellStyle name="40% - Accent5 2 3 2 2 4 4" xfId="21702"/>
    <cellStyle name="40% - Accent5 2 3 2 2 4 4 2" xfId="21703"/>
    <cellStyle name="40% - Accent5 2 3 2 2 4 5" xfId="21704"/>
    <cellStyle name="40% - Accent5 2 3 2 2 5" xfId="21705"/>
    <cellStyle name="40% - Accent5 2 3 2 2 5 2" xfId="21706"/>
    <cellStyle name="40% - Accent5 2 3 2 2 5 2 2" xfId="21707"/>
    <cellStyle name="40% - Accent5 2 3 2 2 5 2 2 2" xfId="21708"/>
    <cellStyle name="40% - Accent5 2 3 2 2 5 2 3" xfId="21709"/>
    <cellStyle name="40% - Accent5 2 3 2 2 5 3" xfId="21710"/>
    <cellStyle name="40% - Accent5 2 3 2 2 5 3 2" xfId="21711"/>
    <cellStyle name="40% - Accent5 2 3 2 2 5 4" xfId="21712"/>
    <cellStyle name="40% - Accent5 2 3 2 2 6" xfId="21713"/>
    <cellStyle name="40% - Accent5 2 3 2 2 6 2" xfId="21714"/>
    <cellStyle name="40% - Accent5 2 3 2 2 6 2 2" xfId="21715"/>
    <cellStyle name="40% - Accent5 2 3 2 2 6 3" xfId="21716"/>
    <cellStyle name="40% - Accent5 2 3 2 2 7" xfId="21717"/>
    <cellStyle name="40% - Accent5 2 3 2 2 7 2" xfId="21718"/>
    <cellStyle name="40% - Accent5 2 3 2 2 8" xfId="21719"/>
    <cellStyle name="40% - Accent5 2 3 2 3" xfId="21720"/>
    <cellStyle name="40% - Accent5 2 3 2 3 2" xfId="21721"/>
    <cellStyle name="40% - Accent5 2 3 2 3 2 2" xfId="21722"/>
    <cellStyle name="40% - Accent5 2 3 2 3 2 2 2" xfId="21723"/>
    <cellStyle name="40% - Accent5 2 3 2 3 2 2 2 2" xfId="21724"/>
    <cellStyle name="40% - Accent5 2 3 2 3 2 2 2 2 2" xfId="21725"/>
    <cellStyle name="40% - Accent5 2 3 2 3 2 2 2 2 2 2" xfId="21726"/>
    <cellStyle name="40% - Accent5 2 3 2 3 2 2 2 2 3" xfId="21727"/>
    <cellStyle name="40% - Accent5 2 3 2 3 2 2 2 3" xfId="21728"/>
    <cellStyle name="40% - Accent5 2 3 2 3 2 2 2 3 2" xfId="21729"/>
    <cellStyle name="40% - Accent5 2 3 2 3 2 2 2 4" xfId="21730"/>
    <cellStyle name="40% - Accent5 2 3 2 3 2 2 3" xfId="21731"/>
    <cellStyle name="40% - Accent5 2 3 2 3 2 2 3 2" xfId="21732"/>
    <cellStyle name="40% - Accent5 2 3 2 3 2 2 3 2 2" xfId="21733"/>
    <cellStyle name="40% - Accent5 2 3 2 3 2 2 3 3" xfId="21734"/>
    <cellStyle name="40% - Accent5 2 3 2 3 2 2 4" xfId="21735"/>
    <cellStyle name="40% - Accent5 2 3 2 3 2 2 4 2" xfId="21736"/>
    <cellStyle name="40% - Accent5 2 3 2 3 2 2 5" xfId="21737"/>
    <cellStyle name="40% - Accent5 2 3 2 3 2 3" xfId="21738"/>
    <cellStyle name="40% - Accent5 2 3 2 3 2 3 2" xfId="21739"/>
    <cellStyle name="40% - Accent5 2 3 2 3 2 3 2 2" xfId="21740"/>
    <cellStyle name="40% - Accent5 2 3 2 3 2 3 2 2 2" xfId="21741"/>
    <cellStyle name="40% - Accent5 2 3 2 3 2 3 2 3" xfId="21742"/>
    <cellStyle name="40% - Accent5 2 3 2 3 2 3 3" xfId="21743"/>
    <cellStyle name="40% - Accent5 2 3 2 3 2 3 3 2" xfId="21744"/>
    <cellStyle name="40% - Accent5 2 3 2 3 2 3 4" xfId="21745"/>
    <cellStyle name="40% - Accent5 2 3 2 3 2 4" xfId="21746"/>
    <cellStyle name="40% - Accent5 2 3 2 3 2 4 2" xfId="21747"/>
    <cellStyle name="40% - Accent5 2 3 2 3 2 4 2 2" xfId="21748"/>
    <cellStyle name="40% - Accent5 2 3 2 3 2 4 3" xfId="21749"/>
    <cellStyle name="40% - Accent5 2 3 2 3 2 5" xfId="21750"/>
    <cellStyle name="40% - Accent5 2 3 2 3 2 5 2" xfId="21751"/>
    <cellStyle name="40% - Accent5 2 3 2 3 2 6" xfId="21752"/>
    <cellStyle name="40% - Accent5 2 3 2 3 3" xfId="21753"/>
    <cellStyle name="40% - Accent5 2 3 2 3 3 2" xfId="21754"/>
    <cellStyle name="40% - Accent5 2 3 2 3 3 2 2" xfId="21755"/>
    <cellStyle name="40% - Accent5 2 3 2 3 3 2 2 2" xfId="21756"/>
    <cellStyle name="40% - Accent5 2 3 2 3 3 2 2 2 2" xfId="21757"/>
    <cellStyle name="40% - Accent5 2 3 2 3 3 2 2 3" xfId="21758"/>
    <cellStyle name="40% - Accent5 2 3 2 3 3 2 3" xfId="21759"/>
    <cellStyle name="40% - Accent5 2 3 2 3 3 2 3 2" xfId="21760"/>
    <cellStyle name="40% - Accent5 2 3 2 3 3 2 4" xfId="21761"/>
    <cellStyle name="40% - Accent5 2 3 2 3 3 3" xfId="21762"/>
    <cellStyle name="40% - Accent5 2 3 2 3 3 3 2" xfId="21763"/>
    <cellStyle name="40% - Accent5 2 3 2 3 3 3 2 2" xfId="21764"/>
    <cellStyle name="40% - Accent5 2 3 2 3 3 3 3" xfId="21765"/>
    <cellStyle name="40% - Accent5 2 3 2 3 3 4" xfId="21766"/>
    <cellStyle name="40% - Accent5 2 3 2 3 3 4 2" xfId="21767"/>
    <cellStyle name="40% - Accent5 2 3 2 3 3 5" xfId="21768"/>
    <cellStyle name="40% - Accent5 2 3 2 3 4" xfId="21769"/>
    <cellStyle name="40% - Accent5 2 3 2 3 4 2" xfId="21770"/>
    <cellStyle name="40% - Accent5 2 3 2 3 4 2 2" xfId="21771"/>
    <cellStyle name="40% - Accent5 2 3 2 3 4 2 2 2" xfId="21772"/>
    <cellStyle name="40% - Accent5 2 3 2 3 4 2 3" xfId="21773"/>
    <cellStyle name="40% - Accent5 2 3 2 3 4 3" xfId="21774"/>
    <cellStyle name="40% - Accent5 2 3 2 3 4 3 2" xfId="21775"/>
    <cellStyle name="40% - Accent5 2 3 2 3 4 4" xfId="21776"/>
    <cellStyle name="40% - Accent5 2 3 2 3 5" xfId="21777"/>
    <cellStyle name="40% - Accent5 2 3 2 3 5 2" xfId="21778"/>
    <cellStyle name="40% - Accent5 2 3 2 3 5 2 2" xfId="21779"/>
    <cellStyle name="40% - Accent5 2 3 2 3 5 3" xfId="21780"/>
    <cellStyle name="40% - Accent5 2 3 2 3 6" xfId="21781"/>
    <cellStyle name="40% - Accent5 2 3 2 3 6 2" xfId="21782"/>
    <cellStyle name="40% - Accent5 2 3 2 3 7" xfId="21783"/>
    <cellStyle name="40% - Accent5 2 3 2 4" xfId="21784"/>
    <cellStyle name="40% - Accent5 2 3 2 4 2" xfId="21785"/>
    <cellStyle name="40% - Accent5 2 3 2 4 2 2" xfId="21786"/>
    <cellStyle name="40% - Accent5 2 3 2 4 2 2 2" xfId="21787"/>
    <cellStyle name="40% - Accent5 2 3 2 4 2 2 2 2" xfId="21788"/>
    <cellStyle name="40% - Accent5 2 3 2 4 2 2 2 2 2" xfId="21789"/>
    <cellStyle name="40% - Accent5 2 3 2 4 2 2 2 3" xfId="21790"/>
    <cellStyle name="40% - Accent5 2 3 2 4 2 2 3" xfId="21791"/>
    <cellStyle name="40% - Accent5 2 3 2 4 2 2 3 2" xfId="21792"/>
    <cellStyle name="40% - Accent5 2 3 2 4 2 2 4" xfId="21793"/>
    <cellStyle name="40% - Accent5 2 3 2 4 2 3" xfId="21794"/>
    <cellStyle name="40% - Accent5 2 3 2 4 2 3 2" xfId="21795"/>
    <cellStyle name="40% - Accent5 2 3 2 4 2 3 2 2" xfId="21796"/>
    <cellStyle name="40% - Accent5 2 3 2 4 2 3 3" xfId="21797"/>
    <cellStyle name="40% - Accent5 2 3 2 4 2 4" xfId="21798"/>
    <cellStyle name="40% - Accent5 2 3 2 4 2 4 2" xfId="21799"/>
    <cellStyle name="40% - Accent5 2 3 2 4 2 5" xfId="21800"/>
    <cellStyle name="40% - Accent5 2 3 2 4 3" xfId="21801"/>
    <cellStyle name="40% - Accent5 2 3 2 4 3 2" xfId="21802"/>
    <cellStyle name="40% - Accent5 2 3 2 4 3 2 2" xfId="21803"/>
    <cellStyle name="40% - Accent5 2 3 2 4 3 2 2 2" xfId="21804"/>
    <cellStyle name="40% - Accent5 2 3 2 4 3 2 3" xfId="21805"/>
    <cellStyle name="40% - Accent5 2 3 2 4 3 3" xfId="21806"/>
    <cellStyle name="40% - Accent5 2 3 2 4 3 3 2" xfId="21807"/>
    <cellStyle name="40% - Accent5 2 3 2 4 3 4" xfId="21808"/>
    <cellStyle name="40% - Accent5 2 3 2 4 4" xfId="21809"/>
    <cellStyle name="40% - Accent5 2 3 2 4 4 2" xfId="21810"/>
    <cellStyle name="40% - Accent5 2 3 2 4 4 2 2" xfId="21811"/>
    <cellStyle name="40% - Accent5 2 3 2 4 4 3" xfId="21812"/>
    <cellStyle name="40% - Accent5 2 3 2 4 5" xfId="21813"/>
    <cellStyle name="40% - Accent5 2 3 2 4 5 2" xfId="21814"/>
    <cellStyle name="40% - Accent5 2 3 2 4 6" xfId="21815"/>
    <cellStyle name="40% - Accent5 2 3 2 5" xfId="21816"/>
    <cellStyle name="40% - Accent5 2 3 2 5 2" xfId="21817"/>
    <cellStyle name="40% - Accent5 2 3 2 5 2 2" xfId="21818"/>
    <cellStyle name="40% - Accent5 2 3 2 5 2 2 2" xfId="21819"/>
    <cellStyle name="40% - Accent5 2 3 2 5 2 2 2 2" xfId="21820"/>
    <cellStyle name="40% - Accent5 2 3 2 5 2 2 3" xfId="21821"/>
    <cellStyle name="40% - Accent5 2 3 2 5 2 3" xfId="21822"/>
    <cellStyle name="40% - Accent5 2 3 2 5 2 3 2" xfId="21823"/>
    <cellStyle name="40% - Accent5 2 3 2 5 2 4" xfId="21824"/>
    <cellStyle name="40% - Accent5 2 3 2 5 3" xfId="21825"/>
    <cellStyle name="40% - Accent5 2 3 2 5 3 2" xfId="21826"/>
    <cellStyle name="40% - Accent5 2 3 2 5 3 2 2" xfId="21827"/>
    <cellStyle name="40% - Accent5 2 3 2 5 3 3" xfId="21828"/>
    <cellStyle name="40% - Accent5 2 3 2 5 4" xfId="21829"/>
    <cellStyle name="40% - Accent5 2 3 2 5 4 2" xfId="21830"/>
    <cellStyle name="40% - Accent5 2 3 2 5 5" xfId="21831"/>
    <cellStyle name="40% - Accent5 2 3 2 6" xfId="21832"/>
    <cellStyle name="40% - Accent5 2 3 2 6 2" xfId="21833"/>
    <cellStyle name="40% - Accent5 2 3 2 6 2 2" xfId="21834"/>
    <cellStyle name="40% - Accent5 2 3 2 6 2 2 2" xfId="21835"/>
    <cellStyle name="40% - Accent5 2 3 2 6 2 3" xfId="21836"/>
    <cellStyle name="40% - Accent5 2 3 2 6 3" xfId="21837"/>
    <cellStyle name="40% - Accent5 2 3 2 6 3 2" xfId="21838"/>
    <cellStyle name="40% - Accent5 2 3 2 6 4" xfId="21839"/>
    <cellStyle name="40% - Accent5 2 3 2 7" xfId="21840"/>
    <cellStyle name="40% - Accent5 2 3 2 7 2" xfId="21841"/>
    <cellStyle name="40% - Accent5 2 3 2 7 2 2" xfId="21842"/>
    <cellStyle name="40% - Accent5 2 3 2 7 3" xfId="21843"/>
    <cellStyle name="40% - Accent5 2 3 2 8" xfId="21844"/>
    <cellStyle name="40% - Accent5 2 3 2 8 2" xfId="21845"/>
    <cellStyle name="40% - Accent5 2 3 2 9" xfId="21846"/>
    <cellStyle name="40% - Accent5 2 3 3" xfId="21847"/>
    <cellStyle name="40% - Accent5 2 3 3 2" xfId="21848"/>
    <cellStyle name="40% - Accent5 2 3 3 2 2" xfId="21849"/>
    <cellStyle name="40% - Accent5 2 3 3 2 2 2" xfId="21850"/>
    <cellStyle name="40% - Accent5 2 3 3 2 2 2 2" xfId="21851"/>
    <cellStyle name="40% - Accent5 2 3 3 2 2 2 2 2" xfId="21852"/>
    <cellStyle name="40% - Accent5 2 3 3 2 2 2 2 2 2" xfId="21853"/>
    <cellStyle name="40% - Accent5 2 3 3 2 2 2 2 2 2 2" xfId="21854"/>
    <cellStyle name="40% - Accent5 2 3 3 2 2 2 2 2 3" xfId="21855"/>
    <cellStyle name="40% - Accent5 2 3 3 2 2 2 2 3" xfId="21856"/>
    <cellStyle name="40% - Accent5 2 3 3 2 2 2 2 3 2" xfId="21857"/>
    <cellStyle name="40% - Accent5 2 3 3 2 2 2 2 4" xfId="21858"/>
    <cellStyle name="40% - Accent5 2 3 3 2 2 2 3" xfId="21859"/>
    <cellStyle name="40% - Accent5 2 3 3 2 2 2 3 2" xfId="21860"/>
    <cellStyle name="40% - Accent5 2 3 3 2 2 2 3 2 2" xfId="21861"/>
    <cellStyle name="40% - Accent5 2 3 3 2 2 2 3 3" xfId="21862"/>
    <cellStyle name="40% - Accent5 2 3 3 2 2 2 4" xfId="21863"/>
    <cellStyle name="40% - Accent5 2 3 3 2 2 2 4 2" xfId="21864"/>
    <cellStyle name="40% - Accent5 2 3 3 2 2 2 5" xfId="21865"/>
    <cellStyle name="40% - Accent5 2 3 3 2 2 3" xfId="21866"/>
    <cellStyle name="40% - Accent5 2 3 3 2 2 3 2" xfId="21867"/>
    <cellStyle name="40% - Accent5 2 3 3 2 2 3 2 2" xfId="21868"/>
    <cellStyle name="40% - Accent5 2 3 3 2 2 3 2 2 2" xfId="21869"/>
    <cellStyle name="40% - Accent5 2 3 3 2 2 3 2 3" xfId="21870"/>
    <cellStyle name="40% - Accent5 2 3 3 2 2 3 3" xfId="21871"/>
    <cellStyle name="40% - Accent5 2 3 3 2 2 3 3 2" xfId="21872"/>
    <cellStyle name="40% - Accent5 2 3 3 2 2 3 4" xfId="21873"/>
    <cellStyle name="40% - Accent5 2 3 3 2 2 4" xfId="21874"/>
    <cellStyle name="40% - Accent5 2 3 3 2 2 4 2" xfId="21875"/>
    <cellStyle name="40% - Accent5 2 3 3 2 2 4 2 2" xfId="21876"/>
    <cellStyle name="40% - Accent5 2 3 3 2 2 4 3" xfId="21877"/>
    <cellStyle name="40% - Accent5 2 3 3 2 2 5" xfId="21878"/>
    <cellStyle name="40% - Accent5 2 3 3 2 2 5 2" xfId="21879"/>
    <cellStyle name="40% - Accent5 2 3 3 2 2 6" xfId="21880"/>
    <cellStyle name="40% - Accent5 2 3 3 2 3" xfId="21881"/>
    <cellStyle name="40% - Accent5 2 3 3 2 3 2" xfId="21882"/>
    <cellStyle name="40% - Accent5 2 3 3 2 3 2 2" xfId="21883"/>
    <cellStyle name="40% - Accent5 2 3 3 2 3 2 2 2" xfId="21884"/>
    <cellStyle name="40% - Accent5 2 3 3 2 3 2 2 2 2" xfId="21885"/>
    <cellStyle name="40% - Accent5 2 3 3 2 3 2 2 3" xfId="21886"/>
    <cellStyle name="40% - Accent5 2 3 3 2 3 2 3" xfId="21887"/>
    <cellStyle name="40% - Accent5 2 3 3 2 3 2 3 2" xfId="21888"/>
    <cellStyle name="40% - Accent5 2 3 3 2 3 2 4" xfId="21889"/>
    <cellStyle name="40% - Accent5 2 3 3 2 3 3" xfId="21890"/>
    <cellStyle name="40% - Accent5 2 3 3 2 3 3 2" xfId="21891"/>
    <cellStyle name="40% - Accent5 2 3 3 2 3 3 2 2" xfId="21892"/>
    <cellStyle name="40% - Accent5 2 3 3 2 3 3 3" xfId="21893"/>
    <cellStyle name="40% - Accent5 2 3 3 2 3 4" xfId="21894"/>
    <cellStyle name="40% - Accent5 2 3 3 2 3 4 2" xfId="21895"/>
    <cellStyle name="40% - Accent5 2 3 3 2 3 5" xfId="21896"/>
    <cellStyle name="40% - Accent5 2 3 3 2 4" xfId="21897"/>
    <cellStyle name="40% - Accent5 2 3 3 2 4 2" xfId="21898"/>
    <cellStyle name="40% - Accent5 2 3 3 2 4 2 2" xfId="21899"/>
    <cellStyle name="40% - Accent5 2 3 3 2 4 2 2 2" xfId="21900"/>
    <cellStyle name="40% - Accent5 2 3 3 2 4 2 3" xfId="21901"/>
    <cellStyle name="40% - Accent5 2 3 3 2 4 3" xfId="21902"/>
    <cellStyle name="40% - Accent5 2 3 3 2 4 3 2" xfId="21903"/>
    <cellStyle name="40% - Accent5 2 3 3 2 4 4" xfId="21904"/>
    <cellStyle name="40% - Accent5 2 3 3 2 5" xfId="21905"/>
    <cellStyle name="40% - Accent5 2 3 3 2 5 2" xfId="21906"/>
    <cellStyle name="40% - Accent5 2 3 3 2 5 2 2" xfId="21907"/>
    <cellStyle name="40% - Accent5 2 3 3 2 5 3" xfId="21908"/>
    <cellStyle name="40% - Accent5 2 3 3 2 6" xfId="21909"/>
    <cellStyle name="40% - Accent5 2 3 3 2 6 2" xfId="21910"/>
    <cellStyle name="40% - Accent5 2 3 3 2 7" xfId="21911"/>
    <cellStyle name="40% - Accent5 2 3 3 3" xfId="21912"/>
    <cellStyle name="40% - Accent5 2 3 3 3 2" xfId="21913"/>
    <cellStyle name="40% - Accent5 2 3 3 3 2 2" xfId="21914"/>
    <cellStyle name="40% - Accent5 2 3 3 3 2 2 2" xfId="21915"/>
    <cellStyle name="40% - Accent5 2 3 3 3 2 2 2 2" xfId="21916"/>
    <cellStyle name="40% - Accent5 2 3 3 3 2 2 2 2 2" xfId="21917"/>
    <cellStyle name="40% - Accent5 2 3 3 3 2 2 2 3" xfId="21918"/>
    <cellStyle name="40% - Accent5 2 3 3 3 2 2 3" xfId="21919"/>
    <cellStyle name="40% - Accent5 2 3 3 3 2 2 3 2" xfId="21920"/>
    <cellStyle name="40% - Accent5 2 3 3 3 2 2 4" xfId="21921"/>
    <cellStyle name="40% - Accent5 2 3 3 3 2 3" xfId="21922"/>
    <cellStyle name="40% - Accent5 2 3 3 3 2 3 2" xfId="21923"/>
    <cellStyle name="40% - Accent5 2 3 3 3 2 3 2 2" xfId="21924"/>
    <cellStyle name="40% - Accent5 2 3 3 3 2 3 3" xfId="21925"/>
    <cellStyle name="40% - Accent5 2 3 3 3 2 4" xfId="21926"/>
    <cellStyle name="40% - Accent5 2 3 3 3 2 4 2" xfId="21927"/>
    <cellStyle name="40% - Accent5 2 3 3 3 2 5" xfId="21928"/>
    <cellStyle name="40% - Accent5 2 3 3 3 3" xfId="21929"/>
    <cellStyle name="40% - Accent5 2 3 3 3 3 2" xfId="21930"/>
    <cellStyle name="40% - Accent5 2 3 3 3 3 2 2" xfId="21931"/>
    <cellStyle name="40% - Accent5 2 3 3 3 3 2 2 2" xfId="21932"/>
    <cellStyle name="40% - Accent5 2 3 3 3 3 2 3" xfId="21933"/>
    <cellStyle name="40% - Accent5 2 3 3 3 3 3" xfId="21934"/>
    <cellStyle name="40% - Accent5 2 3 3 3 3 3 2" xfId="21935"/>
    <cellStyle name="40% - Accent5 2 3 3 3 3 4" xfId="21936"/>
    <cellStyle name="40% - Accent5 2 3 3 3 4" xfId="21937"/>
    <cellStyle name="40% - Accent5 2 3 3 3 4 2" xfId="21938"/>
    <cellStyle name="40% - Accent5 2 3 3 3 4 2 2" xfId="21939"/>
    <cellStyle name="40% - Accent5 2 3 3 3 4 3" xfId="21940"/>
    <cellStyle name="40% - Accent5 2 3 3 3 5" xfId="21941"/>
    <cellStyle name="40% - Accent5 2 3 3 3 5 2" xfId="21942"/>
    <cellStyle name="40% - Accent5 2 3 3 3 6" xfId="21943"/>
    <cellStyle name="40% - Accent5 2 3 3 4" xfId="21944"/>
    <cellStyle name="40% - Accent5 2 3 3 4 2" xfId="21945"/>
    <cellStyle name="40% - Accent5 2 3 3 4 2 2" xfId="21946"/>
    <cellStyle name="40% - Accent5 2 3 3 4 2 2 2" xfId="21947"/>
    <cellStyle name="40% - Accent5 2 3 3 4 2 2 2 2" xfId="21948"/>
    <cellStyle name="40% - Accent5 2 3 3 4 2 2 3" xfId="21949"/>
    <cellStyle name="40% - Accent5 2 3 3 4 2 3" xfId="21950"/>
    <cellStyle name="40% - Accent5 2 3 3 4 2 3 2" xfId="21951"/>
    <cellStyle name="40% - Accent5 2 3 3 4 2 4" xfId="21952"/>
    <cellStyle name="40% - Accent5 2 3 3 4 3" xfId="21953"/>
    <cellStyle name="40% - Accent5 2 3 3 4 3 2" xfId="21954"/>
    <cellStyle name="40% - Accent5 2 3 3 4 3 2 2" xfId="21955"/>
    <cellStyle name="40% - Accent5 2 3 3 4 3 3" xfId="21956"/>
    <cellStyle name="40% - Accent5 2 3 3 4 4" xfId="21957"/>
    <cellStyle name="40% - Accent5 2 3 3 4 4 2" xfId="21958"/>
    <cellStyle name="40% - Accent5 2 3 3 4 5" xfId="21959"/>
    <cellStyle name="40% - Accent5 2 3 3 5" xfId="21960"/>
    <cellStyle name="40% - Accent5 2 3 3 5 2" xfId="21961"/>
    <cellStyle name="40% - Accent5 2 3 3 5 2 2" xfId="21962"/>
    <cellStyle name="40% - Accent5 2 3 3 5 2 2 2" xfId="21963"/>
    <cellStyle name="40% - Accent5 2 3 3 5 2 3" xfId="21964"/>
    <cellStyle name="40% - Accent5 2 3 3 5 3" xfId="21965"/>
    <cellStyle name="40% - Accent5 2 3 3 5 3 2" xfId="21966"/>
    <cellStyle name="40% - Accent5 2 3 3 5 4" xfId="21967"/>
    <cellStyle name="40% - Accent5 2 3 3 6" xfId="21968"/>
    <cellStyle name="40% - Accent5 2 3 3 6 2" xfId="21969"/>
    <cellStyle name="40% - Accent5 2 3 3 6 2 2" xfId="21970"/>
    <cellStyle name="40% - Accent5 2 3 3 6 3" xfId="21971"/>
    <cellStyle name="40% - Accent5 2 3 3 7" xfId="21972"/>
    <cellStyle name="40% - Accent5 2 3 3 7 2" xfId="21973"/>
    <cellStyle name="40% - Accent5 2 3 3 8" xfId="21974"/>
    <cellStyle name="40% - Accent5 2 3 4" xfId="21975"/>
    <cellStyle name="40% - Accent5 2 3 4 2" xfId="21976"/>
    <cellStyle name="40% - Accent5 2 3 4 2 2" xfId="21977"/>
    <cellStyle name="40% - Accent5 2 3 4 2 2 2" xfId="21978"/>
    <cellStyle name="40% - Accent5 2 3 4 2 2 2 2" xfId="21979"/>
    <cellStyle name="40% - Accent5 2 3 4 2 2 2 2 2" xfId="21980"/>
    <cellStyle name="40% - Accent5 2 3 4 2 2 2 2 2 2" xfId="21981"/>
    <cellStyle name="40% - Accent5 2 3 4 2 2 2 2 3" xfId="21982"/>
    <cellStyle name="40% - Accent5 2 3 4 2 2 2 3" xfId="21983"/>
    <cellStyle name="40% - Accent5 2 3 4 2 2 2 3 2" xfId="21984"/>
    <cellStyle name="40% - Accent5 2 3 4 2 2 2 4" xfId="21985"/>
    <cellStyle name="40% - Accent5 2 3 4 2 2 3" xfId="21986"/>
    <cellStyle name="40% - Accent5 2 3 4 2 2 3 2" xfId="21987"/>
    <cellStyle name="40% - Accent5 2 3 4 2 2 3 2 2" xfId="21988"/>
    <cellStyle name="40% - Accent5 2 3 4 2 2 3 3" xfId="21989"/>
    <cellStyle name="40% - Accent5 2 3 4 2 2 4" xfId="21990"/>
    <cellStyle name="40% - Accent5 2 3 4 2 2 4 2" xfId="21991"/>
    <cellStyle name="40% - Accent5 2 3 4 2 2 5" xfId="21992"/>
    <cellStyle name="40% - Accent5 2 3 4 2 3" xfId="21993"/>
    <cellStyle name="40% - Accent5 2 3 4 2 3 2" xfId="21994"/>
    <cellStyle name="40% - Accent5 2 3 4 2 3 2 2" xfId="21995"/>
    <cellStyle name="40% - Accent5 2 3 4 2 3 2 2 2" xfId="21996"/>
    <cellStyle name="40% - Accent5 2 3 4 2 3 2 3" xfId="21997"/>
    <cellStyle name="40% - Accent5 2 3 4 2 3 3" xfId="21998"/>
    <cellStyle name="40% - Accent5 2 3 4 2 3 3 2" xfId="21999"/>
    <cellStyle name="40% - Accent5 2 3 4 2 3 4" xfId="22000"/>
    <cellStyle name="40% - Accent5 2 3 4 2 4" xfId="22001"/>
    <cellStyle name="40% - Accent5 2 3 4 2 4 2" xfId="22002"/>
    <cellStyle name="40% - Accent5 2 3 4 2 4 2 2" xfId="22003"/>
    <cellStyle name="40% - Accent5 2 3 4 2 4 3" xfId="22004"/>
    <cellStyle name="40% - Accent5 2 3 4 2 5" xfId="22005"/>
    <cellStyle name="40% - Accent5 2 3 4 2 5 2" xfId="22006"/>
    <cellStyle name="40% - Accent5 2 3 4 2 6" xfId="22007"/>
    <cellStyle name="40% - Accent5 2 3 4 3" xfId="22008"/>
    <cellStyle name="40% - Accent5 2 3 4 3 2" xfId="22009"/>
    <cellStyle name="40% - Accent5 2 3 4 3 2 2" xfId="22010"/>
    <cellStyle name="40% - Accent5 2 3 4 3 2 2 2" xfId="22011"/>
    <cellStyle name="40% - Accent5 2 3 4 3 2 2 2 2" xfId="22012"/>
    <cellStyle name="40% - Accent5 2 3 4 3 2 2 3" xfId="22013"/>
    <cellStyle name="40% - Accent5 2 3 4 3 2 3" xfId="22014"/>
    <cellStyle name="40% - Accent5 2 3 4 3 2 3 2" xfId="22015"/>
    <cellStyle name="40% - Accent5 2 3 4 3 2 4" xfId="22016"/>
    <cellStyle name="40% - Accent5 2 3 4 3 3" xfId="22017"/>
    <cellStyle name="40% - Accent5 2 3 4 3 3 2" xfId="22018"/>
    <cellStyle name="40% - Accent5 2 3 4 3 3 2 2" xfId="22019"/>
    <cellStyle name="40% - Accent5 2 3 4 3 3 3" xfId="22020"/>
    <cellStyle name="40% - Accent5 2 3 4 3 4" xfId="22021"/>
    <cellStyle name="40% - Accent5 2 3 4 3 4 2" xfId="22022"/>
    <cellStyle name="40% - Accent5 2 3 4 3 5" xfId="22023"/>
    <cellStyle name="40% - Accent5 2 3 4 4" xfId="22024"/>
    <cellStyle name="40% - Accent5 2 3 4 4 2" xfId="22025"/>
    <cellStyle name="40% - Accent5 2 3 4 4 2 2" xfId="22026"/>
    <cellStyle name="40% - Accent5 2 3 4 4 2 2 2" xfId="22027"/>
    <cellStyle name="40% - Accent5 2 3 4 4 2 3" xfId="22028"/>
    <cellStyle name="40% - Accent5 2 3 4 4 3" xfId="22029"/>
    <cellStyle name="40% - Accent5 2 3 4 4 3 2" xfId="22030"/>
    <cellStyle name="40% - Accent5 2 3 4 4 4" xfId="22031"/>
    <cellStyle name="40% - Accent5 2 3 4 5" xfId="22032"/>
    <cellStyle name="40% - Accent5 2 3 4 5 2" xfId="22033"/>
    <cellStyle name="40% - Accent5 2 3 4 5 2 2" xfId="22034"/>
    <cellStyle name="40% - Accent5 2 3 4 5 3" xfId="22035"/>
    <cellStyle name="40% - Accent5 2 3 4 6" xfId="22036"/>
    <cellStyle name="40% - Accent5 2 3 4 6 2" xfId="22037"/>
    <cellStyle name="40% - Accent5 2 3 4 7" xfId="22038"/>
    <cellStyle name="40% - Accent5 2 3 5" xfId="22039"/>
    <cellStyle name="40% - Accent5 2 3 5 2" xfId="22040"/>
    <cellStyle name="40% - Accent5 2 3 5 2 2" xfId="22041"/>
    <cellStyle name="40% - Accent5 2 3 5 2 2 2" xfId="22042"/>
    <cellStyle name="40% - Accent5 2 3 5 2 2 2 2" xfId="22043"/>
    <cellStyle name="40% - Accent5 2 3 5 2 2 2 2 2" xfId="22044"/>
    <cellStyle name="40% - Accent5 2 3 5 2 2 2 3" xfId="22045"/>
    <cellStyle name="40% - Accent5 2 3 5 2 2 3" xfId="22046"/>
    <cellStyle name="40% - Accent5 2 3 5 2 2 3 2" xfId="22047"/>
    <cellStyle name="40% - Accent5 2 3 5 2 2 4" xfId="22048"/>
    <cellStyle name="40% - Accent5 2 3 5 2 3" xfId="22049"/>
    <cellStyle name="40% - Accent5 2 3 5 2 3 2" xfId="22050"/>
    <cellStyle name="40% - Accent5 2 3 5 2 3 2 2" xfId="22051"/>
    <cellStyle name="40% - Accent5 2 3 5 2 3 3" xfId="22052"/>
    <cellStyle name="40% - Accent5 2 3 5 2 4" xfId="22053"/>
    <cellStyle name="40% - Accent5 2 3 5 2 4 2" xfId="22054"/>
    <cellStyle name="40% - Accent5 2 3 5 2 5" xfId="22055"/>
    <cellStyle name="40% - Accent5 2 3 5 3" xfId="22056"/>
    <cellStyle name="40% - Accent5 2 3 5 3 2" xfId="22057"/>
    <cellStyle name="40% - Accent5 2 3 5 3 2 2" xfId="22058"/>
    <cellStyle name="40% - Accent5 2 3 5 3 2 2 2" xfId="22059"/>
    <cellStyle name="40% - Accent5 2 3 5 3 2 3" xfId="22060"/>
    <cellStyle name="40% - Accent5 2 3 5 3 3" xfId="22061"/>
    <cellStyle name="40% - Accent5 2 3 5 3 3 2" xfId="22062"/>
    <cellStyle name="40% - Accent5 2 3 5 3 4" xfId="22063"/>
    <cellStyle name="40% - Accent5 2 3 5 4" xfId="22064"/>
    <cellStyle name="40% - Accent5 2 3 5 4 2" xfId="22065"/>
    <cellStyle name="40% - Accent5 2 3 5 4 2 2" xfId="22066"/>
    <cellStyle name="40% - Accent5 2 3 5 4 3" xfId="22067"/>
    <cellStyle name="40% - Accent5 2 3 5 5" xfId="22068"/>
    <cellStyle name="40% - Accent5 2 3 5 5 2" xfId="22069"/>
    <cellStyle name="40% - Accent5 2 3 5 6" xfId="22070"/>
    <cellStyle name="40% - Accent5 2 3 6" xfId="22071"/>
    <cellStyle name="40% - Accent5 2 3 6 2" xfId="22072"/>
    <cellStyle name="40% - Accent5 2 3 6 2 2" xfId="22073"/>
    <cellStyle name="40% - Accent5 2 3 6 2 2 2" xfId="22074"/>
    <cellStyle name="40% - Accent5 2 3 6 2 2 2 2" xfId="22075"/>
    <cellStyle name="40% - Accent5 2 3 6 2 2 3" xfId="22076"/>
    <cellStyle name="40% - Accent5 2 3 6 2 3" xfId="22077"/>
    <cellStyle name="40% - Accent5 2 3 6 2 3 2" xfId="22078"/>
    <cellStyle name="40% - Accent5 2 3 6 2 4" xfId="22079"/>
    <cellStyle name="40% - Accent5 2 3 6 3" xfId="22080"/>
    <cellStyle name="40% - Accent5 2 3 6 3 2" xfId="22081"/>
    <cellStyle name="40% - Accent5 2 3 6 3 2 2" xfId="22082"/>
    <cellStyle name="40% - Accent5 2 3 6 3 3" xfId="22083"/>
    <cellStyle name="40% - Accent5 2 3 6 4" xfId="22084"/>
    <cellStyle name="40% - Accent5 2 3 6 4 2" xfId="22085"/>
    <cellStyle name="40% - Accent5 2 3 6 5" xfId="22086"/>
    <cellStyle name="40% - Accent5 2 3 7" xfId="22087"/>
    <cellStyle name="40% - Accent5 2 3 7 2" xfId="22088"/>
    <cellStyle name="40% - Accent5 2 3 7 2 2" xfId="22089"/>
    <cellStyle name="40% - Accent5 2 3 7 2 2 2" xfId="22090"/>
    <cellStyle name="40% - Accent5 2 3 7 2 3" xfId="22091"/>
    <cellStyle name="40% - Accent5 2 3 7 3" xfId="22092"/>
    <cellStyle name="40% - Accent5 2 3 7 3 2" xfId="22093"/>
    <cellStyle name="40% - Accent5 2 3 7 4" xfId="22094"/>
    <cellStyle name="40% - Accent5 2 3 8" xfId="22095"/>
    <cellStyle name="40% - Accent5 2 3 8 2" xfId="22096"/>
    <cellStyle name="40% - Accent5 2 3 8 2 2" xfId="22097"/>
    <cellStyle name="40% - Accent5 2 3 8 3" xfId="22098"/>
    <cellStyle name="40% - Accent5 2 3 9" xfId="22099"/>
    <cellStyle name="40% - Accent5 2 3 9 2" xfId="22100"/>
    <cellStyle name="40% - Accent5 2 4" xfId="22101"/>
    <cellStyle name="40% - Accent5 2 4 2" xfId="22102"/>
    <cellStyle name="40% - Accent5 2 4 2 2" xfId="22103"/>
    <cellStyle name="40% - Accent5 2 4 2 2 2" xfId="22104"/>
    <cellStyle name="40% - Accent5 2 4 2 2 2 2" xfId="22105"/>
    <cellStyle name="40% - Accent5 2 4 2 2 2 2 2" xfId="22106"/>
    <cellStyle name="40% - Accent5 2 4 2 2 2 2 2 2" xfId="22107"/>
    <cellStyle name="40% - Accent5 2 4 2 2 2 2 2 2 2" xfId="22108"/>
    <cellStyle name="40% - Accent5 2 4 2 2 2 2 2 2 2 2" xfId="22109"/>
    <cellStyle name="40% - Accent5 2 4 2 2 2 2 2 2 3" xfId="22110"/>
    <cellStyle name="40% - Accent5 2 4 2 2 2 2 2 3" xfId="22111"/>
    <cellStyle name="40% - Accent5 2 4 2 2 2 2 2 3 2" xfId="22112"/>
    <cellStyle name="40% - Accent5 2 4 2 2 2 2 2 4" xfId="22113"/>
    <cellStyle name="40% - Accent5 2 4 2 2 2 2 3" xfId="22114"/>
    <cellStyle name="40% - Accent5 2 4 2 2 2 2 3 2" xfId="22115"/>
    <cellStyle name="40% - Accent5 2 4 2 2 2 2 3 2 2" xfId="22116"/>
    <cellStyle name="40% - Accent5 2 4 2 2 2 2 3 3" xfId="22117"/>
    <cellStyle name="40% - Accent5 2 4 2 2 2 2 4" xfId="22118"/>
    <cellStyle name="40% - Accent5 2 4 2 2 2 2 4 2" xfId="22119"/>
    <cellStyle name="40% - Accent5 2 4 2 2 2 2 5" xfId="22120"/>
    <cellStyle name="40% - Accent5 2 4 2 2 2 3" xfId="22121"/>
    <cellStyle name="40% - Accent5 2 4 2 2 2 3 2" xfId="22122"/>
    <cellStyle name="40% - Accent5 2 4 2 2 2 3 2 2" xfId="22123"/>
    <cellStyle name="40% - Accent5 2 4 2 2 2 3 2 2 2" xfId="22124"/>
    <cellStyle name="40% - Accent5 2 4 2 2 2 3 2 3" xfId="22125"/>
    <cellStyle name="40% - Accent5 2 4 2 2 2 3 3" xfId="22126"/>
    <cellStyle name="40% - Accent5 2 4 2 2 2 3 3 2" xfId="22127"/>
    <cellStyle name="40% - Accent5 2 4 2 2 2 3 4" xfId="22128"/>
    <cellStyle name="40% - Accent5 2 4 2 2 2 4" xfId="22129"/>
    <cellStyle name="40% - Accent5 2 4 2 2 2 4 2" xfId="22130"/>
    <cellStyle name="40% - Accent5 2 4 2 2 2 4 2 2" xfId="22131"/>
    <cellStyle name="40% - Accent5 2 4 2 2 2 4 3" xfId="22132"/>
    <cellStyle name="40% - Accent5 2 4 2 2 2 5" xfId="22133"/>
    <cellStyle name="40% - Accent5 2 4 2 2 2 5 2" xfId="22134"/>
    <cellStyle name="40% - Accent5 2 4 2 2 2 6" xfId="22135"/>
    <cellStyle name="40% - Accent5 2 4 2 2 3" xfId="22136"/>
    <cellStyle name="40% - Accent5 2 4 2 2 3 2" xfId="22137"/>
    <cellStyle name="40% - Accent5 2 4 2 2 3 2 2" xfId="22138"/>
    <cellStyle name="40% - Accent5 2 4 2 2 3 2 2 2" xfId="22139"/>
    <cellStyle name="40% - Accent5 2 4 2 2 3 2 2 2 2" xfId="22140"/>
    <cellStyle name="40% - Accent5 2 4 2 2 3 2 2 3" xfId="22141"/>
    <cellStyle name="40% - Accent5 2 4 2 2 3 2 3" xfId="22142"/>
    <cellStyle name="40% - Accent5 2 4 2 2 3 2 3 2" xfId="22143"/>
    <cellStyle name="40% - Accent5 2 4 2 2 3 2 4" xfId="22144"/>
    <cellStyle name="40% - Accent5 2 4 2 2 3 3" xfId="22145"/>
    <cellStyle name="40% - Accent5 2 4 2 2 3 3 2" xfId="22146"/>
    <cellStyle name="40% - Accent5 2 4 2 2 3 3 2 2" xfId="22147"/>
    <cellStyle name="40% - Accent5 2 4 2 2 3 3 3" xfId="22148"/>
    <cellStyle name="40% - Accent5 2 4 2 2 3 4" xfId="22149"/>
    <cellStyle name="40% - Accent5 2 4 2 2 3 4 2" xfId="22150"/>
    <cellStyle name="40% - Accent5 2 4 2 2 3 5" xfId="22151"/>
    <cellStyle name="40% - Accent5 2 4 2 2 4" xfId="22152"/>
    <cellStyle name="40% - Accent5 2 4 2 2 4 2" xfId="22153"/>
    <cellStyle name="40% - Accent5 2 4 2 2 4 2 2" xfId="22154"/>
    <cellStyle name="40% - Accent5 2 4 2 2 4 2 2 2" xfId="22155"/>
    <cellStyle name="40% - Accent5 2 4 2 2 4 2 3" xfId="22156"/>
    <cellStyle name="40% - Accent5 2 4 2 2 4 3" xfId="22157"/>
    <cellStyle name="40% - Accent5 2 4 2 2 4 3 2" xfId="22158"/>
    <cellStyle name="40% - Accent5 2 4 2 2 4 4" xfId="22159"/>
    <cellStyle name="40% - Accent5 2 4 2 2 5" xfId="22160"/>
    <cellStyle name="40% - Accent5 2 4 2 2 5 2" xfId="22161"/>
    <cellStyle name="40% - Accent5 2 4 2 2 5 2 2" xfId="22162"/>
    <cellStyle name="40% - Accent5 2 4 2 2 5 3" xfId="22163"/>
    <cellStyle name="40% - Accent5 2 4 2 2 6" xfId="22164"/>
    <cellStyle name="40% - Accent5 2 4 2 2 6 2" xfId="22165"/>
    <cellStyle name="40% - Accent5 2 4 2 2 7" xfId="22166"/>
    <cellStyle name="40% - Accent5 2 4 2 3" xfId="22167"/>
    <cellStyle name="40% - Accent5 2 4 2 3 2" xfId="22168"/>
    <cellStyle name="40% - Accent5 2 4 2 3 2 2" xfId="22169"/>
    <cellStyle name="40% - Accent5 2 4 2 3 2 2 2" xfId="22170"/>
    <cellStyle name="40% - Accent5 2 4 2 3 2 2 2 2" xfId="22171"/>
    <cellStyle name="40% - Accent5 2 4 2 3 2 2 2 2 2" xfId="22172"/>
    <cellStyle name="40% - Accent5 2 4 2 3 2 2 2 3" xfId="22173"/>
    <cellStyle name="40% - Accent5 2 4 2 3 2 2 3" xfId="22174"/>
    <cellStyle name="40% - Accent5 2 4 2 3 2 2 3 2" xfId="22175"/>
    <cellStyle name="40% - Accent5 2 4 2 3 2 2 4" xfId="22176"/>
    <cellStyle name="40% - Accent5 2 4 2 3 2 3" xfId="22177"/>
    <cellStyle name="40% - Accent5 2 4 2 3 2 3 2" xfId="22178"/>
    <cellStyle name="40% - Accent5 2 4 2 3 2 3 2 2" xfId="22179"/>
    <cellStyle name="40% - Accent5 2 4 2 3 2 3 3" xfId="22180"/>
    <cellStyle name="40% - Accent5 2 4 2 3 2 4" xfId="22181"/>
    <cellStyle name="40% - Accent5 2 4 2 3 2 4 2" xfId="22182"/>
    <cellStyle name="40% - Accent5 2 4 2 3 2 5" xfId="22183"/>
    <cellStyle name="40% - Accent5 2 4 2 3 3" xfId="22184"/>
    <cellStyle name="40% - Accent5 2 4 2 3 3 2" xfId="22185"/>
    <cellStyle name="40% - Accent5 2 4 2 3 3 2 2" xfId="22186"/>
    <cellStyle name="40% - Accent5 2 4 2 3 3 2 2 2" xfId="22187"/>
    <cellStyle name="40% - Accent5 2 4 2 3 3 2 3" xfId="22188"/>
    <cellStyle name="40% - Accent5 2 4 2 3 3 3" xfId="22189"/>
    <cellStyle name="40% - Accent5 2 4 2 3 3 3 2" xfId="22190"/>
    <cellStyle name="40% - Accent5 2 4 2 3 3 4" xfId="22191"/>
    <cellStyle name="40% - Accent5 2 4 2 3 4" xfId="22192"/>
    <cellStyle name="40% - Accent5 2 4 2 3 4 2" xfId="22193"/>
    <cellStyle name="40% - Accent5 2 4 2 3 4 2 2" xfId="22194"/>
    <cellStyle name="40% - Accent5 2 4 2 3 4 3" xfId="22195"/>
    <cellStyle name="40% - Accent5 2 4 2 3 5" xfId="22196"/>
    <cellStyle name="40% - Accent5 2 4 2 3 5 2" xfId="22197"/>
    <cellStyle name="40% - Accent5 2 4 2 3 6" xfId="22198"/>
    <cellStyle name="40% - Accent5 2 4 2 4" xfId="22199"/>
    <cellStyle name="40% - Accent5 2 4 2 4 2" xfId="22200"/>
    <cellStyle name="40% - Accent5 2 4 2 4 2 2" xfId="22201"/>
    <cellStyle name="40% - Accent5 2 4 2 4 2 2 2" xfId="22202"/>
    <cellStyle name="40% - Accent5 2 4 2 4 2 2 2 2" xfId="22203"/>
    <cellStyle name="40% - Accent5 2 4 2 4 2 2 3" xfId="22204"/>
    <cellStyle name="40% - Accent5 2 4 2 4 2 3" xfId="22205"/>
    <cellStyle name="40% - Accent5 2 4 2 4 2 3 2" xfId="22206"/>
    <cellStyle name="40% - Accent5 2 4 2 4 2 4" xfId="22207"/>
    <cellStyle name="40% - Accent5 2 4 2 4 3" xfId="22208"/>
    <cellStyle name="40% - Accent5 2 4 2 4 3 2" xfId="22209"/>
    <cellStyle name="40% - Accent5 2 4 2 4 3 2 2" xfId="22210"/>
    <cellStyle name="40% - Accent5 2 4 2 4 3 3" xfId="22211"/>
    <cellStyle name="40% - Accent5 2 4 2 4 4" xfId="22212"/>
    <cellStyle name="40% - Accent5 2 4 2 4 4 2" xfId="22213"/>
    <cellStyle name="40% - Accent5 2 4 2 4 5" xfId="22214"/>
    <cellStyle name="40% - Accent5 2 4 2 5" xfId="22215"/>
    <cellStyle name="40% - Accent5 2 4 2 5 2" xfId="22216"/>
    <cellStyle name="40% - Accent5 2 4 2 5 2 2" xfId="22217"/>
    <cellStyle name="40% - Accent5 2 4 2 5 2 2 2" xfId="22218"/>
    <cellStyle name="40% - Accent5 2 4 2 5 2 3" xfId="22219"/>
    <cellStyle name="40% - Accent5 2 4 2 5 3" xfId="22220"/>
    <cellStyle name="40% - Accent5 2 4 2 5 3 2" xfId="22221"/>
    <cellStyle name="40% - Accent5 2 4 2 5 4" xfId="22222"/>
    <cellStyle name="40% - Accent5 2 4 2 6" xfId="22223"/>
    <cellStyle name="40% - Accent5 2 4 2 6 2" xfId="22224"/>
    <cellStyle name="40% - Accent5 2 4 2 6 2 2" xfId="22225"/>
    <cellStyle name="40% - Accent5 2 4 2 6 3" xfId="22226"/>
    <cellStyle name="40% - Accent5 2 4 2 7" xfId="22227"/>
    <cellStyle name="40% - Accent5 2 4 2 7 2" xfId="22228"/>
    <cellStyle name="40% - Accent5 2 4 2 8" xfId="22229"/>
    <cellStyle name="40% - Accent5 2 4 3" xfId="22230"/>
    <cellStyle name="40% - Accent5 2 4 3 2" xfId="22231"/>
    <cellStyle name="40% - Accent5 2 4 3 2 2" xfId="22232"/>
    <cellStyle name="40% - Accent5 2 4 3 2 2 2" xfId="22233"/>
    <cellStyle name="40% - Accent5 2 4 3 2 2 2 2" xfId="22234"/>
    <cellStyle name="40% - Accent5 2 4 3 2 2 2 2 2" xfId="22235"/>
    <cellStyle name="40% - Accent5 2 4 3 2 2 2 2 2 2" xfId="22236"/>
    <cellStyle name="40% - Accent5 2 4 3 2 2 2 2 3" xfId="22237"/>
    <cellStyle name="40% - Accent5 2 4 3 2 2 2 3" xfId="22238"/>
    <cellStyle name="40% - Accent5 2 4 3 2 2 2 3 2" xfId="22239"/>
    <cellStyle name="40% - Accent5 2 4 3 2 2 2 4" xfId="22240"/>
    <cellStyle name="40% - Accent5 2 4 3 2 2 3" xfId="22241"/>
    <cellStyle name="40% - Accent5 2 4 3 2 2 3 2" xfId="22242"/>
    <cellStyle name="40% - Accent5 2 4 3 2 2 3 2 2" xfId="22243"/>
    <cellStyle name="40% - Accent5 2 4 3 2 2 3 3" xfId="22244"/>
    <cellStyle name="40% - Accent5 2 4 3 2 2 4" xfId="22245"/>
    <cellStyle name="40% - Accent5 2 4 3 2 2 4 2" xfId="22246"/>
    <cellStyle name="40% - Accent5 2 4 3 2 2 5" xfId="22247"/>
    <cellStyle name="40% - Accent5 2 4 3 2 3" xfId="22248"/>
    <cellStyle name="40% - Accent5 2 4 3 2 3 2" xfId="22249"/>
    <cellStyle name="40% - Accent5 2 4 3 2 3 2 2" xfId="22250"/>
    <cellStyle name="40% - Accent5 2 4 3 2 3 2 2 2" xfId="22251"/>
    <cellStyle name="40% - Accent5 2 4 3 2 3 2 3" xfId="22252"/>
    <cellStyle name="40% - Accent5 2 4 3 2 3 3" xfId="22253"/>
    <cellStyle name="40% - Accent5 2 4 3 2 3 3 2" xfId="22254"/>
    <cellStyle name="40% - Accent5 2 4 3 2 3 4" xfId="22255"/>
    <cellStyle name="40% - Accent5 2 4 3 2 4" xfId="22256"/>
    <cellStyle name="40% - Accent5 2 4 3 2 4 2" xfId="22257"/>
    <cellStyle name="40% - Accent5 2 4 3 2 4 2 2" xfId="22258"/>
    <cellStyle name="40% - Accent5 2 4 3 2 4 3" xfId="22259"/>
    <cellStyle name="40% - Accent5 2 4 3 2 5" xfId="22260"/>
    <cellStyle name="40% - Accent5 2 4 3 2 5 2" xfId="22261"/>
    <cellStyle name="40% - Accent5 2 4 3 2 6" xfId="22262"/>
    <cellStyle name="40% - Accent5 2 4 3 3" xfId="22263"/>
    <cellStyle name="40% - Accent5 2 4 3 3 2" xfId="22264"/>
    <cellStyle name="40% - Accent5 2 4 3 3 2 2" xfId="22265"/>
    <cellStyle name="40% - Accent5 2 4 3 3 2 2 2" xfId="22266"/>
    <cellStyle name="40% - Accent5 2 4 3 3 2 2 2 2" xfId="22267"/>
    <cellStyle name="40% - Accent5 2 4 3 3 2 2 3" xfId="22268"/>
    <cellStyle name="40% - Accent5 2 4 3 3 2 3" xfId="22269"/>
    <cellStyle name="40% - Accent5 2 4 3 3 2 3 2" xfId="22270"/>
    <cellStyle name="40% - Accent5 2 4 3 3 2 4" xfId="22271"/>
    <cellStyle name="40% - Accent5 2 4 3 3 3" xfId="22272"/>
    <cellStyle name="40% - Accent5 2 4 3 3 3 2" xfId="22273"/>
    <cellStyle name="40% - Accent5 2 4 3 3 3 2 2" xfId="22274"/>
    <cellStyle name="40% - Accent5 2 4 3 3 3 3" xfId="22275"/>
    <cellStyle name="40% - Accent5 2 4 3 3 4" xfId="22276"/>
    <cellStyle name="40% - Accent5 2 4 3 3 4 2" xfId="22277"/>
    <cellStyle name="40% - Accent5 2 4 3 3 5" xfId="22278"/>
    <cellStyle name="40% - Accent5 2 4 3 4" xfId="22279"/>
    <cellStyle name="40% - Accent5 2 4 3 4 2" xfId="22280"/>
    <cellStyle name="40% - Accent5 2 4 3 4 2 2" xfId="22281"/>
    <cellStyle name="40% - Accent5 2 4 3 4 2 2 2" xfId="22282"/>
    <cellStyle name="40% - Accent5 2 4 3 4 2 3" xfId="22283"/>
    <cellStyle name="40% - Accent5 2 4 3 4 3" xfId="22284"/>
    <cellStyle name="40% - Accent5 2 4 3 4 3 2" xfId="22285"/>
    <cellStyle name="40% - Accent5 2 4 3 4 4" xfId="22286"/>
    <cellStyle name="40% - Accent5 2 4 3 5" xfId="22287"/>
    <cellStyle name="40% - Accent5 2 4 3 5 2" xfId="22288"/>
    <cellStyle name="40% - Accent5 2 4 3 5 2 2" xfId="22289"/>
    <cellStyle name="40% - Accent5 2 4 3 5 3" xfId="22290"/>
    <cellStyle name="40% - Accent5 2 4 3 6" xfId="22291"/>
    <cellStyle name="40% - Accent5 2 4 3 6 2" xfId="22292"/>
    <cellStyle name="40% - Accent5 2 4 3 7" xfId="22293"/>
    <cellStyle name="40% - Accent5 2 4 4" xfId="22294"/>
    <cellStyle name="40% - Accent5 2 4 4 2" xfId="22295"/>
    <cellStyle name="40% - Accent5 2 4 4 2 2" xfId="22296"/>
    <cellStyle name="40% - Accent5 2 4 4 2 2 2" xfId="22297"/>
    <cellStyle name="40% - Accent5 2 4 4 2 2 2 2" xfId="22298"/>
    <cellStyle name="40% - Accent5 2 4 4 2 2 2 2 2" xfId="22299"/>
    <cellStyle name="40% - Accent5 2 4 4 2 2 2 3" xfId="22300"/>
    <cellStyle name="40% - Accent5 2 4 4 2 2 3" xfId="22301"/>
    <cellStyle name="40% - Accent5 2 4 4 2 2 3 2" xfId="22302"/>
    <cellStyle name="40% - Accent5 2 4 4 2 2 4" xfId="22303"/>
    <cellStyle name="40% - Accent5 2 4 4 2 3" xfId="22304"/>
    <cellStyle name="40% - Accent5 2 4 4 2 3 2" xfId="22305"/>
    <cellStyle name="40% - Accent5 2 4 4 2 3 2 2" xfId="22306"/>
    <cellStyle name="40% - Accent5 2 4 4 2 3 3" xfId="22307"/>
    <cellStyle name="40% - Accent5 2 4 4 2 4" xfId="22308"/>
    <cellStyle name="40% - Accent5 2 4 4 2 4 2" xfId="22309"/>
    <cellStyle name="40% - Accent5 2 4 4 2 5" xfId="22310"/>
    <cellStyle name="40% - Accent5 2 4 4 3" xfId="22311"/>
    <cellStyle name="40% - Accent5 2 4 4 3 2" xfId="22312"/>
    <cellStyle name="40% - Accent5 2 4 4 3 2 2" xfId="22313"/>
    <cellStyle name="40% - Accent5 2 4 4 3 2 2 2" xfId="22314"/>
    <cellStyle name="40% - Accent5 2 4 4 3 2 3" xfId="22315"/>
    <cellStyle name="40% - Accent5 2 4 4 3 3" xfId="22316"/>
    <cellStyle name="40% - Accent5 2 4 4 3 3 2" xfId="22317"/>
    <cellStyle name="40% - Accent5 2 4 4 3 4" xfId="22318"/>
    <cellStyle name="40% - Accent5 2 4 4 4" xfId="22319"/>
    <cellStyle name="40% - Accent5 2 4 4 4 2" xfId="22320"/>
    <cellStyle name="40% - Accent5 2 4 4 4 2 2" xfId="22321"/>
    <cellStyle name="40% - Accent5 2 4 4 4 3" xfId="22322"/>
    <cellStyle name="40% - Accent5 2 4 4 5" xfId="22323"/>
    <cellStyle name="40% - Accent5 2 4 4 5 2" xfId="22324"/>
    <cellStyle name="40% - Accent5 2 4 4 6" xfId="22325"/>
    <cellStyle name="40% - Accent5 2 4 5" xfId="22326"/>
    <cellStyle name="40% - Accent5 2 4 5 2" xfId="22327"/>
    <cellStyle name="40% - Accent5 2 4 5 2 2" xfId="22328"/>
    <cellStyle name="40% - Accent5 2 4 5 2 2 2" xfId="22329"/>
    <cellStyle name="40% - Accent5 2 4 5 2 2 2 2" xfId="22330"/>
    <cellStyle name="40% - Accent5 2 4 5 2 2 3" xfId="22331"/>
    <cellStyle name="40% - Accent5 2 4 5 2 3" xfId="22332"/>
    <cellStyle name="40% - Accent5 2 4 5 2 3 2" xfId="22333"/>
    <cellStyle name="40% - Accent5 2 4 5 2 4" xfId="22334"/>
    <cellStyle name="40% - Accent5 2 4 5 3" xfId="22335"/>
    <cellStyle name="40% - Accent5 2 4 5 3 2" xfId="22336"/>
    <cellStyle name="40% - Accent5 2 4 5 3 2 2" xfId="22337"/>
    <cellStyle name="40% - Accent5 2 4 5 3 3" xfId="22338"/>
    <cellStyle name="40% - Accent5 2 4 5 4" xfId="22339"/>
    <cellStyle name="40% - Accent5 2 4 5 4 2" xfId="22340"/>
    <cellStyle name="40% - Accent5 2 4 5 5" xfId="22341"/>
    <cellStyle name="40% - Accent5 2 4 6" xfId="22342"/>
    <cellStyle name="40% - Accent5 2 4 6 2" xfId="22343"/>
    <cellStyle name="40% - Accent5 2 4 6 2 2" xfId="22344"/>
    <cellStyle name="40% - Accent5 2 4 6 2 2 2" xfId="22345"/>
    <cellStyle name="40% - Accent5 2 4 6 2 3" xfId="22346"/>
    <cellStyle name="40% - Accent5 2 4 6 3" xfId="22347"/>
    <cellStyle name="40% - Accent5 2 4 6 3 2" xfId="22348"/>
    <cellStyle name="40% - Accent5 2 4 6 4" xfId="22349"/>
    <cellStyle name="40% - Accent5 2 4 7" xfId="22350"/>
    <cellStyle name="40% - Accent5 2 4 7 2" xfId="22351"/>
    <cellStyle name="40% - Accent5 2 4 7 2 2" xfId="22352"/>
    <cellStyle name="40% - Accent5 2 4 7 3" xfId="22353"/>
    <cellStyle name="40% - Accent5 2 4 8" xfId="22354"/>
    <cellStyle name="40% - Accent5 2 4 8 2" xfId="22355"/>
    <cellStyle name="40% - Accent5 2 4 9" xfId="22356"/>
    <cellStyle name="40% - Accent5 2 5" xfId="22357"/>
    <cellStyle name="40% - Accent5 2 5 2" xfId="22358"/>
    <cellStyle name="40% - Accent5 2 5 2 2" xfId="22359"/>
    <cellStyle name="40% - Accent5 2 5 2 2 2" xfId="22360"/>
    <cellStyle name="40% - Accent5 2 5 2 2 2 2" xfId="22361"/>
    <cellStyle name="40% - Accent5 2 5 2 2 2 2 2" xfId="22362"/>
    <cellStyle name="40% - Accent5 2 5 2 2 2 2 2 2" xfId="22363"/>
    <cellStyle name="40% - Accent5 2 5 2 2 2 2 2 2 2" xfId="22364"/>
    <cellStyle name="40% - Accent5 2 5 2 2 2 2 2 3" xfId="22365"/>
    <cellStyle name="40% - Accent5 2 5 2 2 2 2 3" xfId="22366"/>
    <cellStyle name="40% - Accent5 2 5 2 2 2 2 3 2" xfId="22367"/>
    <cellStyle name="40% - Accent5 2 5 2 2 2 2 4" xfId="22368"/>
    <cellStyle name="40% - Accent5 2 5 2 2 2 3" xfId="22369"/>
    <cellStyle name="40% - Accent5 2 5 2 2 2 3 2" xfId="22370"/>
    <cellStyle name="40% - Accent5 2 5 2 2 2 3 2 2" xfId="22371"/>
    <cellStyle name="40% - Accent5 2 5 2 2 2 3 3" xfId="22372"/>
    <cellStyle name="40% - Accent5 2 5 2 2 2 4" xfId="22373"/>
    <cellStyle name="40% - Accent5 2 5 2 2 2 4 2" xfId="22374"/>
    <cellStyle name="40% - Accent5 2 5 2 2 2 5" xfId="22375"/>
    <cellStyle name="40% - Accent5 2 5 2 2 3" xfId="22376"/>
    <cellStyle name="40% - Accent5 2 5 2 2 3 2" xfId="22377"/>
    <cellStyle name="40% - Accent5 2 5 2 2 3 2 2" xfId="22378"/>
    <cellStyle name="40% - Accent5 2 5 2 2 3 2 2 2" xfId="22379"/>
    <cellStyle name="40% - Accent5 2 5 2 2 3 2 3" xfId="22380"/>
    <cellStyle name="40% - Accent5 2 5 2 2 3 3" xfId="22381"/>
    <cellStyle name="40% - Accent5 2 5 2 2 3 3 2" xfId="22382"/>
    <cellStyle name="40% - Accent5 2 5 2 2 3 4" xfId="22383"/>
    <cellStyle name="40% - Accent5 2 5 2 2 4" xfId="22384"/>
    <cellStyle name="40% - Accent5 2 5 2 2 4 2" xfId="22385"/>
    <cellStyle name="40% - Accent5 2 5 2 2 4 2 2" xfId="22386"/>
    <cellStyle name="40% - Accent5 2 5 2 2 4 3" xfId="22387"/>
    <cellStyle name="40% - Accent5 2 5 2 2 5" xfId="22388"/>
    <cellStyle name="40% - Accent5 2 5 2 2 5 2" xfId="22389"/>
    <cellStyle name="40% - Accent5 2 5 2 2 6" xfId="22390"/>
    <cellStyle name="40% - Accent5 2 5 2 3" xfId="22391"/>
    <cellStyle name="40% - Accent5 2 5 2 3 2" xfId="22392"/>
    <cellStyle name="40% - Accent5 2 5 2 3 2 2" xfId="22393"/>
    <cellStyle name="40% - Accent5 2 5 2 3 2 2 2" xfId="22394"/>
    <cellStyle name="40% - Accent5 2 5 2 3 2 2 2 2" xfId="22395"/>
    <cellStyle name="40% - Accent5 2 5 2 3 2 2 3" xfId="22396"/>
    <cellStyle name="40% - Accent5 2 5 2 3 2 3" xfId="22397"/>
    <cellStyle name="40% - Accent5 2 5 2 3 2 3 2" xfId="22398"/>
    <cellStyle name="40% - Accent5 2 5 2 3 2 4" xfId="22399"/>
    <cellStyle name="40% - Accent5 2 5 2 3 3" xfId="22400"/>
    <cellStyle name="40% - Accent5 2 5 2 3 3 2" xfId="22401"/>
    <cellStyle name="40% - Accent5 2 5 2 3 3 2 2" xfId="22402"/>
    <cellStyle name="40% - Accent5 2 5 2 3 3 3" xfId="22403"/>
    <cellStyle name="40% - Accent5 2 5 2 3 4" xfId="22404"/>
    <cellStyle name="40% - Accent5 2 5 2 3 4 2" xfId="22405"/>
    <cellStyle name="40% - Accent5 2 5 2 3 5" xfId="22406"/>
    <cellStyle name="40% - Accent5 2 5 2 4" xfId="22407"/>
    <cellStyle name="40% - Accent5 2 5 2 4 2" xfId="22408"/>
    <cellStyle name="40% - Accent5 2 5 2 4 2 2" xfId="22409"/>
    <cellStyle name="40% - Accent5 2 5 2 4 2 2 2" xfId="22410"/>
    <cellStyle name="40% - Accent5 2 5 2 4 2 3" xfId="22411"/>
    <cellStyle name="40% - Accent5 2 5 2 4 3" xfId="22412"/>
    <cellStyle name="40% - Accent5 2 5 2 4 3 2" xfId="22413"/>
    <cellStyle name="40% - Accent5 2 5 2 4 4" xfId="22414"/>
    <cellStyle name="40% - Accent5 2 5 2 5" xfId="22415"/>
    <cellStyle name="40% - Accent5 2 5 2 5 2" xfId="22416"/>
    <cellStyle name="40% - Accent5 2 5 2 5 2 2" xfId="22417"/>
    <cellStyle name="40% - Accent5 2 5 2 5 3" xfId="22418"/>
    <cellStyle name="40% - Accent5 2 5 2 6" xfId="22419"/>
    <cellStyle name="40% - Accent5 2 5 2 6 2" xfId="22420"/>
    <cellStyle name="40% - Accent5 2 5 2 7" xfId="22421"/>
    <cellStyle name="40% - Accent5 2 5 3" xfId="22422"/>
    <cellStyle name="40% - Accent5 2 5 3 2" xfId="22423"/>
    <cellStyle name="40% - Accent5 2 5 3 2 2" xfId="22424"/>
    <cellStyle name="40% - Accent5 2 5 3 2 2 2" xfId="22425"/>
    <cellStyle name="40% - Accent5 2 5 3 2 2 2 2" xfId="22426"/>
    <cellStyle name="40% - Accent5 2 5 3 2 2 2 2 2" xfId="22427"/>
    <cellStyle name="40% - Accent5 2 5 3 2 2 2 3" xfId="22428"/>
    <cellStyle name="40% - Accent5 2 5 3 2 2 3" xfId="22429"/>
    <cellStyle name="40% - Accent5 2 5 3 2 2 3 2" xfId="22430"/>
    <cellStyle name="40% - Accent5 2 5 3 2 2 4" xfId="22431"/>
    <cellStyle name="40% - Accent5 2 5 3 2 3" xfId="22432"/>
    <cellStyle name="40% - Accent5 2 5 3 2 3 2" xfId="22433"/>
    <cellStyle name="40% - Accent5 2 5 3 2 3 2 2" xfId="22434"/>
    <cellStyle name="40% - Accent5 2 5 3 2 3 3" xfId="22435"/>
    <cellStyle name="40% - Accent5 2 5 3 2 4" xfId="22436"/>
    <cellStyle name="40% - Accent5 2 5 3 2 4 2" xfId="22437"/>
    <cellStyle name="40% - Accent5 2 5 3 2 5" xfId="22438"/>
    <cellStyle name="40% - Accent5 2 5 3 3" xfId="22439"/>
    <cellStyle name="40% - Accent5 2 5 3 3 2" xfId="22440"/>
    <cellStyle name="40% - Accent5 2 5 3 3 2 2" xfId="22441"/>
    <cellStyle name="40% - Accent5 2 5 3 3 2 2 2" xfId="22442"/>
    <cellStyle name="40% - Accent5 2 5 3 3 2 3" xfId="22443"/>
    <cellStyle name="40% - Accent5 2 5 3 3 3" xfId="22444"/>
    <cellStyle name="40% - Accent5 2 5 3 3 3 2" xfId="22445"/>
    <cellStyle name="40% - Accent5 2 5 3 3 4" xfId="22446"/>
    <cellStyle name="40% - Accent5 2 5 3 4" xfId="22447"/>
    <cellStyle name="40% - Accent5 2 5 3 4 2" xfId="22448"/>
    <cellStyle name="40% - Accent5 2 5 3 4 2 2" xfId="22449"/>
    <cellStyle name="40% - Accent5 2 5 3 4 3" xfId="22450"/>
    <cellStyle name="40% - Accent5 2 5 3 5" xfId="22451"/>
    <cellStyle name="40% - Accent5 2 5 3 5 2" xfId="22452"/>
    <cellStyle name="40% - Accent5 2 5 3 6" xfId="22453"/>
    <cellStyle name="40% - Accent5 2 5 4" xfId="22454"/>
    <cellStyle name="40% - Accent5 2 5 4 2" xfId="22455"/>
    <cellStyle name="40% - Accent5 2 5 4 2 2" xfId="22456"/>
    <cellStyle name="40% - Accent5 2 5 4 2 2 2" xfId="22457"/>
    <cellStyle name="40% - Accent5 2 5 4 2 2 2 2" xfId="22458"/>
    <cellStyle name="40% - Accent5 2 5 4 2 2 3" xfId="22459"/>
    <cellStyle name="40% - Accent5 2 5 4 2 3" xfId="22460"/>
    <cellStyle name="40% - Accent5 2 5 4 2 3 2" xfId="22461"/>
    <cellStyle name="40% - Accent5 2 5 4 2 4" xfId="22462"/>
    <cellStyle name="40% - Accent5 2 5 4 3" xfId="22463"/>
    <cellStyle name="40% - Accent5 2 5 4 3 2" xfId="22464"/>
    <cellStyle name="40% - Accent5 2 5 4 3 2 2" xfId="22465"/>
    <cellStyle name="40% - Accent5 2 5 4 3 3" xfId="22466"/>
    <cellStyle name="40% - Accent5 2 5 4 4" xfId="22467"/>
    <cellStyle name="40% - Accent5 2 5 4 4 2" xfId="22468"/>
    <cellStyle name="40% - Accent5 2 5 4 5" xfId="22469"/>
    <cellStyle name="40% - Accent5 2 5 5" xfId="22470"/>
    <cellStyle name="40% - Accent5 2 5 5 2" xfId="22471"/>
    <cellStyle name="40% - Accent5 2 5 5 2 2" xfId="22472"/>
    <cellStyle name="40% - Accent5 2 5 5 2 2 2" xfId="22473"/>
    <cellStyle name="40% - Accent5 2 5 5 2 3" xfId="22474"/>
    <cellStyle name="40% - Accent5 2 5 5 3" xfId="22475"/>
    <cellStyle name="40% - Accent5 2 5 5 3 2" xfId="22476"/>
    <cellStyle name="40% - Accent5 2 5 5 4" xfId="22477"/>
    <cellStyle name="40% - Accent5 2 5 6" xfId="22478"/>
    <cellStyle name="40% - Accent5 2 5 6 2" xfId="22479"/>
    <cellStyle name="40% - Accent5 2 5 6 2 2" xfId="22480"/>
    <cellStyle name="40% - Accent5 2 5 6 3" xfId="22481"/>
    <cellStyle name="40% - Accent5 2 5 7" xfId="22482"/>
    <cellStyle name="40% - Accent5 2 5 7 2" xfId="22483"/>
    <cellStyle name="40% - Accent5 2 5 8" xfId="22484"/>
    <cellStyle name="40% - Accent5 2 6" xfId="22485"/>
    <cellStyle name="40% - Accent5 2 6 2" xfId="22486"/>
    <cellStyle name="40% - Accent5 2 6 2 2" xfId="22487"/>
    <cellStyle name="40% - Accent5 2 6 2 2 2" xfId="22488"/>
    <cellStyle name="40% - Accent5 2 6 2 2 2 2" xfId="22489"/>
    <cellStyle name="40% - Accent5 2 6 2 2 2 2 2" xfId="22490"/>
    <cellStyle name="40% - Accent5 2 6 2 2 2 2 2 2" xfId="22491"/>
    <cellStyle name="40% - Accent5 2 6 2 2 2 2 3" xfId="22492"/>
    <cellStyle name="40% - Accent5 2 6 2 2 2 3" xfId="22493"/>
    <cellStyle name="40% - Accent5 2 6 2 2 2 3 2" xfId="22494"/>
    <cellStyle name="40% - Accent5 2 6 2 2 2 4" xfId="22495"/>
    <cellStyle name="40% - Accent5 2 6 2 2 3" xfId="22496"/>
    <cellStyle name="40% - Accent5 2 6 2 2 3 2" xfId="22497"/>
    <cellStyle name="40% - Accent5 2 6 2 2 3 2 2" xfId="22498"/>
    <cellStyle name="40% - Accent5 2 6 2 2 3 3" xfId="22499"/>
    <cellStyle name="40% - Accent5 2 6 2 2 4" xfId="22500"/>
    <cellStyle name="40% - Accent5 2 6 2 2 4 2" xfId="22501"/>
    <cellStyle name="40% - Accent5 2 6 2 2 5" xfId="22502"/>
    <cellStyle name="40% - Accent5 2 6 2 3" xfId="22503"/>
    <cellStyle name="40% - Accent5 2 6 2 3 2" xfId="22504"/>
    <cellStyle name="40% - Accent5 2 6 2 3 2 2" xfId="22505"/>
    <cellStyle name="40% - Accent5 2 6 2 3 2 2 2" xfId="22506"/>
    <cellStyle name="40% - Accent5 2 6 2 3 2 3" xfId="22507"/>
    <cellStyle name="40% - Accent5 2 6 2 3 3" xfId="22508"/>
    <cellStyle name="40% - Accent5 2 6 2 3 3 2" xfId="22509"/>
    <cellStyle name="40% - Accent5 2 6 2 3 4" xfId="22510"/>
    <cellStyle name="40% - Accent5 2 6 2 4" xfId="22511"/>
    <cellStyle name="40% - Accent5 2 6 2 4 2" xfId="22512"/>
    <cellStyle name="40% - Accent5 2 6 2 4 2 2" xfId="22513"/>
    <cellStyle name="40% - Accent5 2 6 2 4 3" xfId="22514"/>
    <cellStyle name="40% - Accent5 2 6 2 5" xfId="22515"/>
    <cellStyle name="40% - Accent5 2 6 2 5 2" xfId="22516"/>
    <cellStyle name="40% - Accent5 2 6 2 6" xfId="22517"/>
    <cellStyle name="40% - Accent5 2 6 3" xfId="22518"/>
    <cellStyle name="40% - Accent5 2 6 3 2" xfId="22519"/>
    <cellStyle name="40% - Accent5 2 6 3 2 2" xfId="22520"/>
    <cellStyle name="40% - Accent5 2 6 3 2 2 2" xfId="22521"/>
    <cellStyle name="40% - Accent5 2 6 3 2 2 2 2" xfId="22522"/>
    <cellStyle name="40% - Accent5 2 6 3 2 2 3" xfId="22523"/>
    <cellStyle name="40% - Accent5 2 6 3 2 3" xfId="22524"/>
    <cellStyle name="40% - Accent5 2 6 3 2 3 2" xfId="22525"/>
    <cellStyle name="40% - Accent5 2 6 3 2 4" xfId="22526"/>
    <cellStyle name="40% - Accent5 2 6 3 3" xfId="22527"/>
    <cellStyle name="40% - Accent5 2 6 3 3 2" xfId="22528"/>
    <cellStyle name="40% - Accent5 2 6 3 3 2 2" xfId="22529"/>
    <cellStyle name="40% - Accent5 2 6 3 3 3" xfId="22530"/>
    <cellStyle name="40% - Accent5 2 6 3 4" xfId="22531"/>
    <cellStyle name="40% - Accent5 2 6 3 4 2" xfId="22532"/>
    <cellStyle name="40% - Accent5 2 6 3 5" xfId="22533"/>
    <cellStyle name="40% - Accent5 2 6 4" xfId="22534"/>
    <cellStyle name="40% - Accent5 2 6 4 2" xfId="22535"/>
    <cellStyle name="40% - Accent5 2 6 4 2 2" xfId="22536"/>
    <cellStyle name="40% - Accent5 2 6 4 2 2 2" xfId="22537"/>
    <cellStyle name="40% - Accent5 2 6 4 2 3" xfId="22538"/>
    <cellStyle name="40% - Accent5 2 6 4 3" xfId="22539"/>
    <cellStyle name="40% - Accent5 2 6 4 3 2" xfId="22540"/>
    <cellStyle name="40% - Accent5 2 6 4 4" xfId="22541"/>
    <cellStyle name="40% - Accent5 2 6 5" xfId="22542"/>
    <cellStyle name="40% - Accent5 2 6 5 2" xfId="22543"/>
    <cellStyle name="40% - Accent5 2 6 5 2 2" xfId="22544"/>
    <cellStyle name="40% - Accent5 2 6 5 3" xfId="22545"/>
    <cellStyle name="40% - Accent5 2 6 6" xfId="22546"/>
    <cellStyle name="40% - Accent5 2 6 6 2" xfId="22547"/>
    <cellStyle name="40% - Accent5 2 6 7" xfId="22548"/>
    <cellStyle name="40% - Accent5 2 7" xfId="22549"/>
    <cellStyle name="40% - Accent5 2 7 2" xfId="22550"/>
    <cellStyle name="40% - Accent5 2 7 2 2" xfId="22551"/>
    <cellStyle name="40% - Accent5 2 7 2 2 2" xfId="22552"/>
    <cellStyle name="40% - Accent5 2 7 2 2 2 2" xfId="22553"/>
    <cellStyle name="40% - Accent5 2 7 2 2 2 2 2" xfId="22554"/>
    <cellStyle name="40% - Accent5 2 7 2 2 2 3" xfId="22555"/>
    <cellStyle name="40% - Accent5 2 7 2 2 3" xfId="22556"/>
    <cellStyle name="40% - Accent5 2 7 2 2 3 2" xfId="22557"/>
    <cellStyle name="40% - Accent5 2 7 2 2 4" xfId="22558"/>
    <cellStyle name="40% - Accent5 2 7 2 3" xfId="22559"/>
    <cellStyle name="40% - Accent5 2 7 2 3 2" xfId="22560"/>
    <cellStyle name="40% - Accent5 2 7 2 3 2 2" xfId="22561"/>
    <cellStyle name="40% - Accent5 2 7 2 3 3" xfId="22562"/>
    <cellStyle name="40% - Accent5 2 7 2 4" xfId="22563"/>
    <cellStyle name="40% - Accent5 2 7 2 4 2" xfId="22564"/>
    <cellStyle name="40% - Accent5 2 7 2 5" xfId="22565"/>
    <cellStyle name="40% - Accent5 2 7 3" xfId="22566"/>
    <cellStyle name="40% - Accent5 2 7 3 2" xfId="22567"/>
    <cellStyle name="40% - Accent5 2 7 3 2 2" xfId="22568"/>
    <cellStyle name="40% - Accent5 2 7 3 2 2 2" xfId="22569"/>
    <cellStyle name="40% - Accent5 2 7 3 2 3" xfId="22570"/>
    <cellStyle name="40% - Accent5 2 7 3 3" xfId="22571"/>
    <cellStyle name="40% - Accent5 2 7 3 3 2" xfId="22572"/>
    <cellStyle name="40% - Accent5 2 7 3 4" xfId="22573"/>
    <cellStyle name="40% - Accent5 2 7 4" xfId="22574"/>
    <cellStyle name="40% - Accent5 2 7 4 2" xfId="22575"/>
    <cellStyle name="40% - Accent5 2 7 4 2 2" xfId="22576"/>
    <cellStyle name="40% - Accent5 2 7 4 3" xfId="22577"/>
    <cellStyle name="40% - Accent5 2 7 5" xfId="22578"/>
    <cellStyle name="40% - Accent5 2 7 5 2" xfId="22579"/>
    <cellStyle name="40% - Accent5 2 7 6" xfId="22580"/>
    <cellStyle name="40% - Accent5 2 8" xfId="22581"/>
    <cellStyle name="40% - Accent5 2 8 2" xfId="22582"/>
    <cellStyle name="40% - Accent5 2 8 2 2" xfId="22583"/>
    <cellStyle name="40% - Accent5 2 8 2 2 2" xfId="22584"/>
    <cellStyle name="40% - Accent5 2 8 2 2 2 2" xfId="22585"/>
    <cellStyle name="40% - Accent5 2 8 2 2 3" xfId="22586"/>
    <cellStyle name="40% - Accent5 2 8 2 3" xfId="22587"/>
    <cellStyle name="40% - Accent5 2 8 2 3 2" xfId="22588"/>
    <cellStyle name="40% - Accent5 2 8 2 4" xfId="22589"/>
    <cellStyle name="40% - Accent5 2 8 3" xfId="22590"/>
    <cellStyle name="40% - Accent5 2 8 3 2" xfId="22591"/>
    <cellStyle name="40% - Accent5 2 8 3 2 2" xfId="22592"/>
    <cellStyle name="40% - Accent5 2 8 3 3" xfId="22593"/>
    <cellStyle name="40% - Accent5 2 8 4" xfId="22594"/>
    <cellStyle name="40% - Accent5 2 8 4 2" xfId="22595"/>
    <cellStyle name="40% - Accent5 2 8 5" xfId="22596"/>
    <cellStyle name="40% - Accent5 2 9" xfId="22597"/>
    <cellStyle name="40% - Accent5 2 9 2" xfId="22598"/>
    <cellStyle name="40% - Accent5 2 9 2 2" xfId="22599"/>
    <cellStyle name="40% - Accent5 2 9 2 2 2" xfId="22600"/>
    <cellStyle name="40% - Accent5 2 9 2 3" xfId="22601"/>
    <cellStyle name="40% - Accent5 2 9 3" xfId="22602"/>
    <cellStyle name="40% - Accent5 2 9 3 2" xfId="22603"/>
    <cellStyle name="40% - Accent5 2 9 4" xfId="22604"/>
    <cellStyle name="40% - Accent6 2" xfId="22605"/>
    <cellStyle name="40% - Accent6 2 10" xfId="22606"/>
    <cellStyle name="40% - Accent6 2 10 2" xfId="22607"/>
    <cellStyle name="40% - Accent6 2 10 2 2" xfId="22608"/>
    <cellStyle name="40% - Accent6 2 10 3" xfId="22609"/>
    <cellStyle name="40% - Accent6 2 11" xfId="22610"/>
    <cellStyle name="40% - Accent6 2 11 2" xfId="22611"/>
    <cellStyle name="40% - Accent6 2 12" xfId="22612"/>
    <cellStyle name="40% - Accent6 2 2" xfId="22613"/>
    <cellStyle name="40% - Accent6 2 2 10" xfId="22614"/>
    <cellStyle name="40% - Accent6 2 2 10 2" xfId="22615"/>
    <cellStyle name="40% - Accent6 2 2 11" xfId="22616"/>
    <cellStyle name="40% - Accent6 2 2 2" xfId="22617"/>
    <cellStyle name="40% - Accent6 2 2 2 10" xfId="22618"/>
    <cellStyle name="40% - Accent6 2 2 2 2" xfId="22619"/>
    <cellStyle name="40% - Accent6 2 2 2 2 2" xfId="22620"/>
    <cellStyle name="40% - Accent6 2 2 2 2 2 2" xfId="22621"/>
    <cellStyle name="40% - Accent6 2 2 2 2 2 2 2" xfId="22622"/>
    <cellStyle name="40% - Accent6 2 2 2 2 2 2 2 2" xfId="22623"/>
    <cellStyle name="40% - Accent6 2 2 2 2 2 2 2 2 2" xfId="22624"/>
    <cellStyle name="40% - Accent6 2 2 2 2 2 2 2 2 2 2" xfId="22625"/>
    <cellStyle name="40% - Accent6 2 2 2 2 2 2 2 2 2 2 2" xfId="22626"/>
    <cellStyle name="40% - Accent6 2 2 2 2 2 2 2 2 2 2 2 2" xfId="22627"/>
    <cellStyle name="40% - Accent6 2 2 2 2 2 2 2 2 2 2 3" xfId="22628"/>
    <cellStyle name="40% - Accent6 2 2 2 2 2 2 2 2 2 3" xfId="22629"/>
    <cellStyle name="40% - Accent6 2 2 2 2 2 2 2 2 2 3 2" xfId="22630"/>
    <cellStyle name="40% - Accent6 2 2 2 2 2 2 2 2 2 4" xfId="22631"/>
    <cellStyle name="40% - Accent6 2 2 2 2 2 2 2 2 3" xfId="22632"/>
    <cellStyle name="40% - Accent6 2 2 2 2 2 2 2 2 3 2" xfId="22633"/>
    <cellStyle name="40% - Accent6 2 2 2 2 2 2 2 2 3 2 2" xfId="22634"/>
    <cellStyle name="40% - Accent6 2 2 2 2 2 2 2 2 3 3" xfId="22635"/>
    <cellStyle name="40% - Accent6 2 2 2 2 2 2 2 2 4" xfId="22636"/>
    <cellStyle name="40% - Accent6 2 2 2 2 2 2 2 2 4 2" xfId="22637"/>
    <cellStyle name="40% - Accent6 2 2 2 2 2 2 2 2 5" xfId="22638"/>
    <cellStyle name="40% - Accent6 2 2 2 2 2 2 2 3" xfId="22639"/>
    <cellStyle name="40% - Accent6 2 2 2 2 2 2 2 3 2" xfId="22640"/>
    <cellStyle name="40% - Accent6 2 2 2 2 2 2 2 3 2 2" xfId="22641"/>
    <cellStyle name="40% - Accent6 2 2 2 2 2 2 2 3 2 2 2" xfId="22642"/>
    <cellStyle name="40% - Accent6 2 2 2 2 2 2 2 3 2 3" xfId="22643"/>
    <cellStyle name="40% - Accent6 2 2 2 2 2 2 2 3 3" xfId="22644"/>
    <cellStyle name="40% - Accent6 2 2 2 2 2 2 2 3 3 2" xfId="22645"/>
    <cellStyle name="40% - Accent6 2 2 2 2 2 2 2 3 4" xfId="22646"/>
    <cellStyle name="40% - Accent6 2 2 2 2 2 2 2 4" xfId="22647"/>
    <cellStyle name="40% - Accent6 2 2 2 2 2 2 2 4 2" xfId="22648"/>
    <cellStyle name="40% - Accent6 2 2 2 2 2 2 2 4 2 2" xfId="22649"/>
    <cellStyle name="40% - Accent6 2 2 2 2 2 2 2 4 3" xfId="22650"/>
    <cellStyle name="40% - Accent6 2 2 2 2 2 2 2 5" xfId="22651"/>
    <cellStyle name="40% - Accent6 2 2 2 2 2 2 2 5 2" xfId="22652"/>
    <cellStyle name="40% - Accent6 2 2 2 2 2 2 2 6" xfId="22653"/>
    <cellStyle name="40% - Accent6 2 2 2 2 2 2 3" xfId="22654"/>
    <cellStyle name="40% - Accent6 2 2 2 2 2 2 3 2" xfId="22655"/>
    <cellStyle name="40% - Accent6 2 2 2 2 2 2 3 2 2" xfId="22656"/>
    <cellStyle name="40% - Accent6 2 2 2 2 2 2 3 2 2 2" xfId="22657"/>
    <cellStyle name="40% - Accent6 2 2 2 2 2 2 3 2 2 2 2" xfId="22658"/>
    <cellStyle name="40% - Accent6 2 2 2 2 2 2 3 2 2 3" xfId="22659"/>
    <cellStyle name="40% - Accent6 2 2 2 2 2 2 3 2 3" xfId="22660"/>
    <cellStyle name="40% - Accent6 2 2 2 2 2 2 3 2 3 2" xfId="22661"/>
    <cellStyle name="40% - Accent6 2 2 2 2 2 2 3 2 4" xfId="22662"/>
    <cellStyle name="40% - Accent6 2 2 2 2 2 2 3 3" xfId="22663"/>
    <cellStyle name="40% - Accent6 2 2 2 2 2 2 3 3 2" xfId="22664"/>
    <cellStyle name="40% - Accent6 2 2 2 2 2 2 3 3 2 2" xfId="22665"/>
    <cellStyle name="40% - Accent6 2 2 2 2 2 2 3 3 3" xfId="22666"/>
    <cellStyle name="40% - Accent6 2 2 2 2 2 2 3 4" xfId="22667"/>
    <cellStyle name="40% - Accent6 2 2 2 2 2 2 3 4 2" xfId="22668"/>
    <cellStyle name="40% - Accent6 2 2 2 2 2 2 3 5" xfId="22669"/>
    <cellStyle name="40% - Accent6 2 2 2 2 2 2 4" xfId="22670"/>
    <cellStyle name="40% - Accent6 2 2 2 2 2 2 4 2" xfId="22671"/>
    <cellStyle name="40% - Accent6 2 2 2 2 2 2 4 2 2" xfId="22672"/>
    <cellStyle name="40% - Accent6 2 2 2 2 2 2 4 2 2 2" xfId="22673"/>
    <cellStyle name="40% - Accent6 2 2 2 2 2 2 4 2 3" xfId="22674"/>
    <cellStyle name="40% - Accent6 2 2 2 2 2 2 4 3" xfId="22675"/>
    <cellStyle name="40% - Accent6 2 2 2 2 2 2 4 3 2" xfId="22676"/>
    <cellStyle name="40% - Accent6 2 2 2 2 2 2 4 4" xfId="22677"/>
    <cellStyle name="40% - Accent6 2 2 2 2 2 2 5" xfId="22678"/>
    <cellStyle name="40% - Accent6 2 2 2 2 2 2 5 2" xfId="22679"/>
    <cellStyle name="40% - Accent6 2 2 2 2 2 2 5 2 2" xfId="22680"/>
    <cellStyle name="40% - Accent6 2 2 2 2 2 2 5 3" xfId="22681"/>
    <cellStyle name="40% - Accent6 2 2 2 2 2 2 6" xfId="22682"/>
    <cellStyle name="40% - Accent6 2 2 2 2 2 2 6 2" xfId="22683"/>
    <cellStyle name="40% - Accent6 2 2 2 2 2 2 7" xfId="22684"/>
    <cellStyle name="40% - Accent6 2 2 2 2 2 3" xfId="22685"/>
    <cellStyle name="40% - Accent6 2 2 2 2 2 3 2" xfId="22686"/>
    <cellStyle name="40% - Accent6 2 2 2 2 2 3 2 2" xfId="22687"/>
    <cellStyle name="40% - Accent6 2 2 2 2 2 3 2 2 2" xfId="22688"/>
    <cellStyle name="40% - Accent6 2 2 2 2 2 3 2 2 2 2" xfId="22689"/>
    <cellStyle name="40% - Accent6 2 2 2 2 2 3 2 2 2 2 2" xfId="22690"/>
    <cellStyle name="40% - Accent6 2 2 2 2 2 3 2 2 2 3" xfId="22691"/>
    <cellStyle name="40% - Accent6 2 2 2 2 2 3 2 2 3" xfId="22692"/>
    <cellStyle name="40% - Accent6 2 2 2 2 2 3 2 2 3 2" xfId="22693"/>
    <cellStyle name="40% - Accent6 2 2 2 2 2 3 2 2 4" xfId="22694"/>
    <cellStyle name="40% - Accent6 2 2 2 2 2 3 2 3" xfId="22695"/>
    <cellStyle name="40% - Accent6 2 2 2 2 2 3 2 3 2" xfId="22696"/>
    <cellStyle name="40% - Accent6 2 2 2 2 2 3 2 3 2 2" xfId="22697"/>
    <cellStyle name="40% - Accent6 2 2 2 2 2 3 2 3 3" xfId="22698"/>
    <cellStyle name="40% - Accent6 2 2 2 2 2 3 2 4" xfId="22699"/>
    <cellStyle name="40% - Accent6 2 2 2 2 2 3 2 4 2" xfId="22700"/>
    <cellStyle name="40% - Accent6 2 2 2 2 2 3 2 5" xfId="22701"/>
    <cellStyle name="40% - Accent6 2 2 2 2 2 3 3" xfId="22702"/>
    <cellStyle name="40% - Accent6 2 2 2 2 2 3 3 2" xfId="22703"/>
    <cellStyle name="40% - Accent6 2 2 2 2 2 3 3 2 2" xfId="22704"/>
    <cellStyle name="40% - Accent6 2 2 2 2 2 3 3 2 2 2" xfId="22705"/>
    <cellStyle name="40% - Accent6 2 2 2 2 2 3 3 2 3" xfId="22706"/>
    <cellStyle name="40% - Accent6 2 2 2 2 2 3 3 3" xfId="22707"/>
    <cellStyle name="40% - Accent6 2 2 2 2 2 3 3 3 2" xfId="22708"/>
    <cellStyle name="40% - Accent6 2 2 2 2 2 3 3 4" xfId="22709"/>
    <cellStyle name="40% - Accent6 2 2 2 2 2 3 4" xfId="22710"/>
    <cellStyle name="40% - Accent6 2 2 2 2 2 3 4 2" xfId="22711"/>
    <cellStyle name="40% - Accent6 2 2 2 2 2 3 4 2 2" xfId="22712"/>
    <cellStyle name="40% - Accent6 2 2 2 2 2 3 4 3" xfId="22713"/>
    <cellStyle name="40% - Accent6 2 2 2 2 2 3 5" xfId="22714"/>
    <cellStyle name="40% - Accent6 2 2 2 2 2 3 5 2" xfId="22715"/>
    <cellStyle name="40% - Accent6 2 2 2 2 2 3 6" xfId="22716"/>
    <cellStyle name="40% - Accent6 2 2 2 2 2 4" xfId="22717"/>
    <cellStyle name="40% - Accent6 2 2 2 2 2 4 2" xfId="22718"/>
    <cellStyle name="40% - Accent6 2 2 2 2 2 4 2 2" xfId="22719"/>
    <cellStyle name="40% - Accent6 2 2 2 2 2 4 2 2 2" xfId="22720"/>
    <cellStyle name="40% - Accent6 2 2 2 2 2 4 2 2 2 2" xfId="22721"/>
    <cellStyle name="40% - Accent6 2 2 2 2 2 4 2 2 3" xfId="22722"/>
    <cellStyle name="40% - Accent6 2 2 2 2 2 4 2 3" xfId="22723"/>
    <cellStyle name="40% - Accent6 2 2 2 2 2 4 2 3 2" xfId="22724"/>
    <cellStyle name="40% - Accent6 2 2 2 2 2 4 2 4" xfId="22725"/>
    <cellStyle name="40% - Accent6 2 2 2 2 2 4 3" xfId="22726"/>
    <cellStyle name="40% - Accent6 2 2 2 2 2 4 3 2" xfId="22727"/>
    <cellStyle name="40% - Accent6 2 2 2 2 2 4 3 2 2" xfId="22728"/>
    <cellStyle name="40% - Accent6 2 2 2 2 2 4 3 3" xfId="22729"/>
    <cellStyle name="40% - Accent6 2 2 2 2 2 4 4" xfId="22730"/>
    <cellStyle name="40% - Accent6 2 2 2 2 2 4 4 2" xfId="22731"/>
    <cellStyle name="40% - Accent6 2 2 2 2 2 4 5" xfId="22732"/>
    <cellStyle name="40% - Accent6 2 2 2 2 2 5" xfId="22733"/>
    <cellStyle name="40% - Accent6 2 2 2 2 2 5 2" xfId="22734"/>
    <cellStyle name="40% - Accent6 2 2 2 2 2 5 2 2" xfId="22735"/>
    <cellStyle name="40% - Accent6 2 2 2 2 2 5 2 2 2" xfId="22736"/>
    <cellStyle name="40% - Accent6 2 2 2 2 2 5 2 3" xfId="22737"/>
    <cellStyle name="40% - Accent6 2 2 2 2 2 5 3" xfId="22738"/>
    <cellStyle name="40% - Accent6 2 2 2 2 2 5 3 2" xfId="22739"/>
    <cellStyle name="40% - Accent6 2 2 2 2 2 5 4" xfId="22740"/>
    <cellStyle name="40% - Accent6 2 2 2 2 2 6" xfId="22741"/>
    <cellStyle name="40% - Accent6 2 2 2 2 2 6 2" xfId="22742"/>
    <cellStyle name="40% - Accent6 2 2 2 2 2 6 2 2" xfId="22743"/>
    <cellStyle name="40% - Accent6 2 2 2 2 2 6 3" xfId="22744"/>
    <cellStyle name="40% - Accent6 2 2 2 2 2 7" xfId="22745"/>
    <cellStyle name="40% - Accent6 2 2 2 2 2 7 2" xfId="22746"/>
    <cellStyle name="40% - Accent6 2 2 2 2 2 8" xfId="22747"/>
    <cellStyle name="40% - Accent6 2 2 2 2 3" xfId="22748"/>
    <cellStyle name="40% - Accent6 2 2 2 2 3 2" xfId="22749"/>
    <cellStyle name="40% - Accent6 2 2 2 2 3 2 2" xfId="22750"/>
    <cellStyle name="40% - Accent6 2 2 2 2 3 2 2 2" xfId="22751"/>
    <cellStyle name="40% - Accent6 2 2 2 2 3 2 2 2 2" xfId="22752"/>
    <cellStyle name="40% - Accent6 2 2 2 2 3 2 2 2 2 2" xfId="22753"/>
    <cellStyle name="40% - Accent6 2 2 2 2 3 2 2 2 2 2 2" xfId="22754"/>
    <cellStyle name="40% - Accent6 2 2 2 2 3 2 2 2 2 3" xfId="22755"/>
    <cellStyle name="40% - Accent6 2 2 2 2 3 2 2 2 3" xfId="22756"/>
    <cellStyle name="40% - Accent6 2 2 2 2 3 2 2 2 3 2" xfId="22757"/>
    <cellStyle name="40% - Accent6 2 2 2 2 3 2 2 2 4" xfId="22758"/>
    <cellStyle name="40% - Accent6 2 2 2 2 3 2 2 3" xfId="22759"/>
    <cellStyle name="40% - Accent6 2 2 2 2 3 2 2 3 2" xfId="22760"/>
    <cellStyle name="40% - Accent6 2 2 2 2 3 2 2 3 2 2" xfId="22761"/>
    <cellStyle name="40% - Accent6 2 2 2 2 3 2 2 3 3" xfId="22762"/>
    <cellStyle name="40% - Accent6 2 2 2 2 3 2 2 4" xfId="22763"/>
    <cellStyle name="40% - Accent6 2 2 2 2 3 2 2 4 2" xfId="22764"/>
    <cellStyle name="40% - Accent6 2 2 2 2 3 2 2 5" xfId="22765"/>
    <cellStyle name="40% - Accent6 2 2 2 2 3 2 3" xfId="22766"/>
    <cellStyle name="40% - Accent6 2 2 2 2 3 2 3 2" xfId="22767"/>
    <cellStyle name="40% - Accent6 2 2 2 2 3 2 3 2 2" xfId="22768"/>
    <cellStyle name="40% - Accent6 2 2 2 2 3 2 3 2 2 2" xfId="22769"/>
    <cellStyle name="40% - Accent6 2 2 2 2 3 2 3 2 3" xfId="22770"/>
    <cellStyle name="40% - Accent6 2 2 2 2 3 2 3 3" xfId="22771"/>
    <cellStyle name="40% - Accent6 2 2 2 2 3 2 3 3 2" xfId="22772"/>
    <cellStyle name="40% - Accent6 2 2 2 2 3 2 3 4" xfId="22773"/>
    <cellStyle name="40% - Accent6 2 2 2 2 3 2 4" xfId="22774"/>
    <cellStyle name="40% - Accent6 2 2 2 2 3 2 4 2" xfId="22775"/>
    <cellStyle name="40% - Accent6 2 2 2 2 3 2 4 2 2" xfId="22776"/>
    <cellStyle name="40% - Accent6 2 2 2 2 3 2 4 3" xfId="22777"/>
    <cellStyle name="40% - Accent6 2 2 2 2 3 2 5" xfId="22778"/>
    <cellStyle name="40% - Accent6 2 2 2 2 3 2 5 2" xfId="22779"/>
    <cellStyle name="40% - Accent6 2 2 2 2 3 2 6" xfId="22780"/>
    <cellStyle name="40% - Accent6 2 2 2 2 3 3" xfId="22781"/>
    <cellStyle name="40% - Accent6 2 2 2 2 3 3 2" xfId="22782"/>
    <cellStyle name="40% - Accent6 2 2 2 2 3 3 2 2" xfId="22783"/>
    <cellStyle name="40% - Accent6 2 2 2 2 3 3 2 2 2" xfId="22784"/>
    <cellStyle name="40% - Accent6 2 2 2 2 3 3 2 2 2 2" xfId="22785"/>
    <cellStyle name="40% - Accent6 2 2 2 2 3 3 2 2 3" xfId="22786"/>
    <cellStyle name="40% - Accent6 2 2 2 2 3 3 2 3" xfId="22787"/>
    <cellStyle name="40% - Accent6 2 2 2 2 3 3 2 3 2" xfId="22788"/>
    <cellStyle name="40% - Accent6 2 2 2 2 3 3 2 4" xfId="22789"/>
    <cellStyle name="40% - Accent6 2 2 2 2 3 3 3" xfId="22790"/>
    <cellStyle name="40% - Accent6 2 2 2 2 3 3 3 2" xfId="22791"/>
    <cellStyle name="40% - Accent6 2 2 2 2 3 3 3 2 2" xfId="22792"/>
    <cellStyle name="40% - Accent6 2 2 2 2 3 3 3 3" xfId="22793"/>
    <cellStyle name="40% - Accent6 2 2 2 2 3 3 4" xfId="22794"/>
    <cellStyle name="40% - Accent6 2 2 2 2 3 3 4 2" xfId="22795"/>
    <cellStyle name="40% - Accent6 2 2 2 2 3 3 5" xfId="22796"/>
    <cellStyle name="40% - Accent6 2 2 2 2 3 4" xfId="22797"/>
    <cellStyle name="40% - Accent6 2 2 2 2 3 4 2" xfId="22798"/>
    <cellStyle name="40% - Accent6 2 2 2 2 3 4 2 2" xfId="22799"/>
    <cellStyle name="40% - Accent6 2 2 2 2 3 4 2 2 2" xfId="22800"/>
    <cellStyle name="40% - Accent6 2 2 2 2 3 4 2 3" xfId="22801"/>
    <cellStyle name="40% - Accent6 2 2 2 2 3 4 3" xfId="22802"/>
    <cellStyle name="40% - Accent6 2 2 2 2 3 4 3 2" xfId="22803"/>
    <cellStyle name="40% - Accent6 2 2 2 2 3 4 4" xfId="22804"/>
    <cellStyle name="40% - Accent6 2 2 2 2 3 5" xfId="22805"/>
    <cellStyle name="40% - Accent6 2 2 2 2 3 5 2" xfId="22806"/>
    <cellStyle name="40% - Accent6 2 2 2 2 3 5 2 2" xfId="22807"/>
    <cellStyle name="40% - Accent6 2 2 2 2 3 5 3" xfId="22808"/>
    <cellStyle name="40% - Accent6 2 2 2 2 3 6" xfId="22809"/>
    <cellStyle name="40% - Accent6 2 2 2 2 3 6 2" xfId="22810"/>
    <cellStyle name="40% - Accent6 2 2 2 2 3 7" xfId="22811"/>
    <cellStyle name="40% - Accent6 2 2 2 2 4" xfId="22812"/>
    <cellStyle name="40% - Accent6 2 2 2 2 4 2" xfId="22813"/>
    <cellStyle name="40% - Accent6 2 2 2 2 4 2 2" xfId="22814"/>
    <cellStyle name="40% - Accent6 2 2 2 2 4 2 2 2" xfId="22815"/>
    <cellStyle name="40% - Accent6 2 2 2 2 4 2 2 2 2" xfId="22816"/>
    <cellStyle name="40% - Accent6 2 2 2 2 4 2 2 2 2 2" xfId="22817"/>
    <cellStyle name="40% - Accent6 2 2 2 2 4 2 2 2 3" xfId="22818"/>
    <cellStyle name="40% - Accent6 2 2 2 2 4 2 2 3" xfId="22819"/>
    <cellStyle name="40% - Accent6 2 2 2 2 4 2 2 3 2" xfId="22820"/>
    <cellStyle name="40% - Accent6 2 2 2 2 4 2 2 4" xfId="22821"/>
    <cellStyle name="40% - Accent6 2 2 2 2 4 2 3" xfId="22822"/>
    <cellStyle name="40% - Accent6 2 2 2 2 4 2 3 2" xfId="22823"/>
    <cellStyle name="40% - Accent6 2 2 2 2 4 2 3 2 2" xfId="22824"/>
    <cellStyle name="40% - Accent6 2 2 2 2 4 2 3 3" xfId="22825"/>
    <cellStyle name="40% - Accent6 2 2 2 2 4 2 4" xfId="22826"/>
    <cellStyle name="40% - Accent6 2 2 2 2 4 2 4 2" xfId="22827"/>
    <cellStyle name="40% - Accent6 2 2 2 2 4 2 5" xfId="22828"/>
    <cellStyle name="40% - Accent6 2 2 2 2 4 3" xfId="22829"/>
    <cellStyle name="40% - Accent6 2 2 2 2 4 3 2" xfId="22830"/>
    <cellStyle name="40% - Accent6 2 2 2 2 4 3 2 2" xfId="22831"/>
    <cellStyle name="40% - Accent6 2 2 2 2 4 3 2 2 2" xfId="22832"/>
    <cellStyle name="40% - Accent6 2 2 2 2 4 3 2 3" xfId="22833"/>
    <cellStyle name="40% - Accent6 2 2 2 2 4 3 3" xfId="22834"/>
    <cellStyle name="40% - Accent6 2 2 2 2 4 3 3 2" xfId="22835"/>
    <cellStyle name="40% - Accent6 2 2 2 2 4 3 4" xfId="22836"/>
    <cellStyle name="40% - Accent6 2 2 2 2 4 4" xfId="22837"/>
    <cellStyle name="40% - Accent6 2 2 2 2 4 4 2" xfId="22838"/>
    <cellStyle name="40% - Accent6 2 2 2 2 4 4 2 2" xfId="22839"/>
    <cellStyle name="40% - Accent6 2 2 2 2 4 4 3" xfId="22840"/>
    <cellStyle name="40% - Accent6 2 2 2 2 4 5" xfId="22841"/>
    <cellStyle name="40% - Accent6 2 2 2 2 4 5 2" xfId="22842"/>
    <cellStyle name="40% - Accent6 2 2 2 2 4 6" xfId="22843"/>
    <cellStyle name="40% - Accent6 2 2 2 2 5" xfId="22844"/>
    <cellStyle name="40% - Accent6 2 2 2 2 5 2" xfId="22845"/>
    <cellStyle name="40% - Accent6 2 2 2 2 5 2 2" xfId="22846"/>
    <cellStyle name="40% - Accent6 2 2 2 2 5 2 2 2" xfId="22847"/>
    <cellStyle name="40% - Accent6 2 2 2 2 5 2 2 2 2" xfId="22848"/>
    <cellStyle name="40% - Accent6 2 2 2 2 5 2 2 3" xfId="22849"/>
    <cellStyle name="40% - Accent6 2 2 2 2 5 2 3" xfId="22850"/>
    <cellStyle name="40% - Accent6 2 2 2 2 5 2 3 2" xfId="22851"/>
    <cellStyle name="40% - Accent6 2 2 2 2 5 2 4" xfId="22852"/>
    <cellStyle name="40% - Accent6 2 2 2 2 5 3" xfId="22853"/>
    <cellStyle name="40% - Accent6 2 2 2 2 5 3 2" xfId="22854"/>
    <cellStyle name="40% - Accent6 2 2 2 2 5 3 2 2" xfId="22855"/>
    <cellStyle name="40% - Accent6 2 2 2 2 5 3 3" xfId="22856"/>
    <cellStyle name="40% - Accent6 2 2 2 2 5 4" xfId="22857"/>
    <cellStyle name="40% - Accent6 2 2 2 2 5 4 2" xfId="22858"/>
    <cellStyle name="40% - Accent6 2 2 2 2 5 5" xfId="22859"/>
    <cellStyle name="40% - Accent6 2 2 2 2 6" xfId="22860"/>
    <cellStyle name="40% - Accent6 2 2 2 2 6 2" xfId="22861"/>
    <cellStyle name="40% - Accent6 2 2 2 2 6 2 2" xfId="22862"/>
    <cellStyle name="40% - Accent6 2 2 2 2 6 2 2 2" xfId="22863"/>
    <cellStyle name="40% - Accent6 2 2 2 2 6 2 3" xfId="22864"/>
    <cellStyle name="40% - Accent6 2 2 2 2 6 3" xfId="22865"/>
    <cellStyle name="40% - Accent6 2 2 2 2 6 3 2" xfId="22866"/>
    <cellStyle name="40% - Accent6 2 2 2 2 6 4" xfId="22867"/>
    <cellStyle name="40% - Accent6 2 2 2 2 7" xfId="22868"/>
    <cellStyle name="40% - Accent6 2 2 2 2 7 2" xfId="22869"/>
    <cellStyle name="40% - Accent6 2 2 2 2 7 2 2" xfId="22870"/>
    <cellStyle name="40% - Accent6 2 2 2 2 7 3" xfId="22871"/>
    <cellStyle name="40% - Accent6 2 2 2 2 8" xfId="22872"/>
    <cellStyle name="40% - Accent6 2 2 2 2 8 2" xfId="22873"/>
    <cellStyle name="40% - Accent6 2 2 2 2 9" xfId="22874"/>
    <cellStyle name="40% - Accent6 2 2 2 3" xfId="22875"/>
    <cellStyle name="40% - Accent6 2 2 2 3 2" xfId="22876"/>
    <cellStyle name="40% - Accent6 2 2 2 3 2 2" xfId="22877"/>
    <cellStyle name="40% - Accent6 2 2 2 3 2 2 2" xfId="22878"/>
    <cellStyle name="40% - Accent6 2 2 2 3 2 2 2 2" xfId="22879"/>
    <cellStyle name="40% - Accent6 2 2 2 3 2 2 2 2 2" xfId="22880"/>
    <cellStyle name="40% - Accent6 2 2 2 3 2 2 2 2 2 2" xfId="22881"/>
    <cellStyle name="40% - Accent6 2 2 2 3 2 2 2 2 2 2 2" xfId="22882"/>
    <cellStyle name="40% - Accent6 2 2 2 3 2 2 2 2 2 3" xfId="22883"/>
    <cellStyle name="40% - Accent6 2 2 2 3 2 2 2 2 3" xfId="22884"/>
    <cellStyle name="40% - Accent6 2 2 2 3 2 2 2 2 3 2" xfId="22885"/>
    <cellStyle name="40% - Accent6 2 2 2 3 2 2 2 2 4" xfId="22886"/>
    <cellStyle name="40% - Accent6 2 2 2 3 2 2 2 3" xfId="22887"/>
    <cellStyle name="40% - Accent6 2 2 2 3 2 2 2 3 2" xfId="22888"/>
    <cellStyle name="40% - Accent6 2 2 2 3 2 2 2 3 2 2" xfId="22889"/>
    <cellStyle name="40% - Accent6 2 2 2 3 2 2 2 3 3" xfId="22890"/>
    <cellStyle name="40% - Accent6 2 2 2 3 2 2 2 4" xfId="22891"/>
    <cellStyle name="40% - Accent6 2 2 2 3 2 2 2 4 2" xfId="22892"/>
    <cellStyle name="40% - Accent6 2 2 2 3 2 2 2 5" xfId="22893"/>
    <cellStyle name="40% - Accent6 2 2 2 3 2 2 3" xfId="22894"/>
    <cellStyle name="40% - Accent6 2 2 2 3 2 2 3 2" xfId="22895"/>
    <cellStyle name="40% - Accent6 2 2 2 3 2 2 3 2 2" xfId="22896"/>
    <cellStyle name="40% - Accent6 2 2 2 3 2 2 3 2 2 2" xfId="22897"/>
    <cellStyle name="40% - Accent6 2 2 2 3 2 2 3 2 3" xfId="22898"/>
    <cellStyle name="40% - Accent6 2 2 2 3 2 2 3 3" xfId="22899"/>
    <cellStyle name="40% - Accent6 2 2 2 3 2 2 3 3 2" xfId="22900"/>
    <cellStyle name="40% - Accent6 2 2 2 3 2 2 3 4" xfId="22901"/>
    <cellStyle name="40% - Accent6 2 2 2 3 2 2 4" xfId="22902"/>
    <cellStyle name="40% - Accent6 2 2 2 3 2 2 4 2" xfId="22903"/>
    <cellStyle name="40% - Accent6 2 2 2 3 2 2 4 2 2" xfId="22904"/>
    <cellStyle name="40% - Accent6 2 2 2 3 2 2 4 3" xfId="22905"/>
    <cellStyle name="40% - Accent6 2 2 2 3 2 2 5" xfId="22906"/>
    <cellStyle name="40% - Accent6 2 2 2 3 2 2 5 2" xfId="22907"/>
    <cellStyle name="40% - Accent6 2 2 2 3 2 2 6" xfId="22908"/>
    <cellStyle name="40% - Accent6 2 2 2 3 2 3" xfId="22909"/>
    <cellStyle name="40% - Accent6 2 2 2 3 2 3 2" xfId="22910"/>
    <cellStyle name="40% - Accent6 2 2 2 3 2 3 2 2" xfId="22911"/>
    <cellStyle name="40% - Accent6 2 2 2 3 2 3 2 2 2" xfId="22912"/>
    <cellStyle name="40% - Accent6 2 2 2 3 2 3 2 2 2 2" xfId="22913"/>
    <cellStyle name="40% - Accent6 2 2 2 3 2 3 2 2 3" xfId="22914"/>
    <cellStyle name="40% - Accent6 2 2 2 3 2 3 2 3" xfId="22915"/>
    <cellStyle name="40% - Accent6 2 2 2 3 2 3 2 3 2" xfId="22916"/>
    <cellStyle name="40% - Accent6 2 2 2 3 2 3 2 4" xfId="22917"/>
    <cellStyle name="40% - Accent6 2 2 2 3 2 3 3" xfId="22918"/>
    <cellStyle name="40% - Accent6 2 2 2 3 2 3 3 2" xfId="22919"/>
    <cellStyle name="40% - Accent6 2 2 2 3 2 3 3 2 2" xfId="22920"/>
    <cellStyle name="40% - Accent6 2 2 2 3 2 3 3 3" xfId="22921"/>
    <cellStyle name="40% - Accent6 2 2 2 3 2 3 4" xfId="22922"/>
    <cellStyle name="40% - Accent6 2 2 2 3 2 3 4 2" xfId="22923"/>
    <cellStyle name="40% - Accent6 2 2 2 3 2 3 5" xfId="22924"/>
    <cellStyle name="40% - Accent6 2 2 2 3 2 4" xfId="22925"/>
    <cellStyle name="40% - Accent6 2 2 2 3 2 4 2" xfId="22926"/>
    <cellStyle name="40% - Accent6 2 2 2 3 2 4 2 2" xfId="22927"/>
    <cellStyle name="40% - Accent6 2 2 2 3 2 4 2 2 2" xfId="22928"/>
    <cellStyle name="40% - Accent6 2 2 2 3 2 4 2 3" xfId="22929"/>
    <cellStyle name="40% - Accent6 2 2 2 3 2 4 3" xfId="22930"/>
    <cellStyle name="40% - Accent6 2 2 2 3 2 4 3 2" xfId="22931"/>
    <cellStyle name="40% - Accent6 2 2 2 3 2 4 4" xfId="22932"/>
    <cellStyle name="40% - Accent6 2 2 2 3 2 5" xfId="22933"/>
    <cellStyle name="40% - Accent6 2 2 2 3 2 5 2" xfId="22934"/>
    <cellStyle name="40% - Accent6 2 2 2 3 2 5 2 2" xfId="22935"/>
    <cellStyle name="40% - Accent6 2 2 2 3 2 5 3" xfId="22936"/>
    <cellStyle name="40% - Accent6 2 2 2 3 2 6" xfId="22937"/>
    <cellStyle name="40% - Accent6 2 2 2 3 2 6 2" xfId="22938"/>
    <cellStyle name="40% - Accent6 2 2 2 3 2 7" xfId="22939"/>
    <cellStyle name="40% - Accent6 2 2 2 3 3" xfId="22940"/>
    <cellStyle name="40% - Accent6 2 2 2 3 3 2" xfId="22941"/>
    <cellStyle name="40% - Accent6 2 2 2 3 3 2 2" xfId="22942"/>
    <cellStyle name="40% - Accent6 2 2 2 3 3 2 2 2" xfId="22943"/>
    <cellStyle name="40% - Accent6 2 2 2 3 3 2 2 2 2" xfId="22944"/>
    <cellStyle name="40% - Accent6 2 2 2 3 3 2 2 2 2 2" xfId="22945"/>
    <cellStyle name="40% - Accent6 2 2 2 3 3 2 2 2 3" xfId="22946"/>
    <cellStyle name="40% - Accent6 2 2 2 3 3 2 2 3" xfId="22947"/>
    <cellStyle name="40% - Accent6 2 2 2 3 3 2 2 3 2" xfId="22948"/>
    <cellStyle name="40% - Accent6 2 2 2 3 3 2 2 4" xfId="22949"/>
    <cellStyle name="40% - Accent6 2 2 2 3 3 2 3" xfId="22950"/>
    <cellStyle name="40% - Accent6 2 2 2 3 3 2 3 2" xfId="22951"/>
    <cellStyle name="40% - Accent6 2 2 2 3 3 2 3 2 2" xfId="22952"/>
    <cellStyle name="40% - Accent6 2 2 2 3 3 2 3 3" xfId="22953"/>
    <cellStyle name="40% - Accent6 2 2 2 3 3 2 4" xfId="22954"/>
    <cellStyle name="40% - Accent6 2 2 2 3 3 2 4 2" xfId="22955"/>
    <cellStyle name="40% - Accent6 2 2 2 3 3 2 5" xfId="22956"/>
    <cellStyle name="40% - Accent6 2 2 2 3 3 3" xfId="22957"/>
    <cellStyle name="40% - Accent6 2 2 2 3 3 3 2" xfId="22958"/>
    <cellStyle name="40% - Accent6 2 2 2 3 3 3 2 2" xfId="22959"/>
    <cellStyle name="40% - Accent6 2 2 2 3 3 3 2 2 2" xfId="22960"/>
    <cellStyle name="40% - Accent6 2 2 2 3 3 3 2 3" xfId="22961"/>
    <cellStyle name="40% - Accent6 2 2 2 3 3 3 3" xfId="22962"/>
    <cellStyle name="40% - Accent6 2 2 2 3 3 3 3 2" xfId="22963"/>
    <cellStyle name="40% - Accent6 2 2 2 3 3 3 4" xfId="22964"/>
    <cellStyle name="40% - Accent6 2 2 2 3 3 4" xfId="22965"/>
    <cellStyle name="40% - Accent6 2 2 2 3 3 4 2" xfId="22966"/>
    <cellStyle name="40% - Accent6 2 2 2 3 3 4 2 2" xfId="22967"/>
    <cellStyle name="40% - Accent6 2 2 2 3 3 4 3" xfId="22968"/>
    <cellStyle name="40% - Accent6 2 2 2 3 3 5" xfId="22969"/>
    <cellStyle name="40% - Accent6 2 2 2 3 3 5 2" xfId="22970"/>
    <cellStyle name="40% - Accent6 2 2 2 3 3 6" xfId="22971"/>
    <cellStyle name="40% - Accent6 2 2 2 3 4" xfId="22972"/>
    <cellStyle name="40% - Accent6 2 2 2 3 4 2" xfId="22973"/>
    <cellStyle name="40% - Accent6 2 2 2 3 4 2 2" xfId="22974"/>
    <cellStyle name="40% - Accent6 2 2 2 3 4 2 2 2" xfId="22975"/>
    <cellStyle name="40% - Accent6 2 2 2 3 4 2 2 2 2" xfId="22976"/>
    <cellStyle name="40% - Accent6 2 2 2 3 4 2 2 3" xfId="22977"/>
    <cellStyle name="40% - Accent6 2 2 2 3 4 2 3" xfId="22978"/>
    <cellStyle name="40% - Accent6 2 2 2 3 4 2 3 2" xfId="22979"/>
    <cellStyle name="40% - Accent6 2 2 2 3 4 2 4" xfId="22980"/>
    <cellStyle name="40% - Accent6 2 2 2 3 4 3" xfId="22981"/>
    <cellStyle name="40% - Accent6 2 2 2 3 4 3 2" xfId="22982"/>
    <cellStyle name="40% - Accent6 2 2 2 3 4 3 2 2" xfId="22983"/>
    <cellStyle name="40% - Accent6 2 2 2 3 4 3 3" xfId="22984"/>
    <cellStyle name="40% - Accent6 2 2 2 3 4 4" xfId="22985"/>
    <cellStyle name="40% - Accent6 2 2 2 3 4 4 2" xfId="22986"/>
    <cellStyle name="40% - Accent6 2 2 2 3 4 5" xfId="22987"/>
    <cellStyle name="40% - Accent6 2 2 2 3 5" xfId="22988"/>
    <cellStyle name="40% - Accent6 2 2 2 3 5 2" xfId="22989"/>
    <cellStyle name="40% - Accent6 2 2 2 3 5 2 2" xfId="22990"/>
    <cellStyle name="40% - Accent6 2 2 2 3 5 2 2 2" xfId="22991"/>
    <cellStyle name="40% - Accent6 2 2 2 3 5 2 3" xfId="22992"/>
    <cellStyle name="40% - Accent6 2 2 2 3 5 3" xfId="22993"/>
    <cellStyle name="40% - Accent6 2 2 2 3 5 3 2" xfId="22994"/>
    <cellStyle name="40% - Accent6 2 2 2 3 5 4" xfId="22995"/>
    <cellStyle name="40% - Accent6 2 2 2 3 6" xfId="22996"/>
    <cellStyle name="40% - Accent6 2 2 2 3 6 2" xfId="22997"/>
    <cellStyle name="40% - Accent6 2 2 2 3 6 2 2" xfId="22998"/>
    <cellStyle name="40% - Accent6 2 2 2 3 6 3" xfId="22999"/>
    <cellStyle name="40% - Accent6 2 2 2 3 7" xfId="23000"/>
    <cellStyle name="40% - Accent6 2 2 2 3 7 2" xfId="23001"/>
    <cellStyle name="40% - Accent6 2 2 2 3 8" xfId="23002"/>
    <cellStyle name="40% - Accent6 2 2 2 4" xfId="23003"/>
    <cellStyle name="40% - Accent6 2 2 2 4 2" xfId="23004"/>
    <cellStyle name="40% - Accent6 2 2 2 4 2 2" xfId="23005"/>
    <cellStyle name="40% - Accent6 2 2 2 4 2 2 2" xfId="23006"/>
    <cellStyle name="40% - Accent6 2 2 2 4 2 2 2 2" xfId="23007"/>
    <cellStyle name="40% - Accent6 2 2 2 4 2 2 2 2 2" xfId="23008"/>
    <cellStyle name="40% - Accent6 2 2 2 4 2 2 2 2 2 2" xfId="23009"/>
    <cellStyle name="40% - Accent6 2 2 2 4 2 2 2 2 3" xfId="23010"/>
    <cellStyle name="40% - Accent6 2 2 2 4 2 2 2 3" xfId="23011"/>
    <cellStyle name="40% - Accent6 2 2 2 4 2 2 2 3 2" xfId="23012"/>
    <cellStyle name="40% - Accent6 2 2 2 4 2 2 2 4" xfId="23013"/>
    <cellStyle name="40% - Accent6 2 2 2 4 2 2 3" xfId="23014"/>
    <cellStyle name="40% - Accent6 2 2 2 4 2 2 3 2" xfId="23015"/>
    <cellStyle name="40% - Accent6 2 2 2 4 2 2 3 2 2" xfId="23016"/>
    <cellStyle name="40% - Accent6 2 2 2 4 2 2 3 3" xfId="23017"/>
    <cellStyle name="40% - Accent6 2 2 2 4 2 2 4" xfId="23018"/>
    <cellStyle name="40% - Accent6 2 2 2 4 2 2 4 2" xfId="23019"/>
    <cellStyle name="40% - Accent6 2 2 2 4 2 2 5" xfId="23020"/>
    <cellStyle name="40% - Accent6 2 2 2 4 2 3" xfId="23021"/>
    <cellStyle name="40% - Accent6 2 2 2 4 2 3 2" xfId="23022"/>
    <cellStyle name="40% - Accent6 2 2 2 4 2 3 2 2" xfId="23023"/>
    <cellStyle name="40% - Accent6 2 2 2 4 2 3 2 2 2" xfId="23024"/>
    <cellStyle name="40% - Accent6 2 2 2 4 2 3 2 3" xfId="23025"/>
    <cellStyle name="40% - Accent6 2 2 2 4 2 3 3" xfId="23026"/>
    <cellStyle name="40% - Accent6 2 2 2 4 2 3 3 2" xfId="23027"/>
    <cellStyle name="40% - Accent6 2 2 2 4 2 3 4" xfId="23028"/>
    <cellStyle name="40% - Accent6 2 2 2 4 2 4" xfId="23029"/>
    <cellStyle name="40% - Accent6 2 2 2 4 2 4 2" xfId="23030"/>
    <cellStyle name="40% - Accent6 2 2 2 4 2 4 2 2" xfId="23031"/>
    <cellStyle name="40% - Accent6 2 2 2 4 2 4 3" xfId="23032"/>
    <cellStyle name="40% - Accent6 2 2 2 4 2 5" xfId="23033"/>
    <cellStyle name="40% - Accent6 2 2 2 4 2 5 2" xfId="23034"/>
    <cellStyle name="40% - Accent6 2 2 2 4 2 6" xfId="23035"/>
    <cellStyle name="40% - Accent6 2 2 2 4 3" xfId="23036"/>
    <cellStyle name="40% - Accent6 2 2 2 4 3 2" xfId="23037"/>
    <cellStyle name="40% - Accent6 2 2 2 4 3 2 2" xfId="23038"/>
    <cellStyle name="40% - Accent6 2 2 2 4 3 2 2 2" xfId="23039"/>
    <cellStyle name="40% - Accent6 2 2 2 4 3 2 2 2 2" xfId="23040"/>
    <cellStyle name="40% - Accent6 2 2 2 4 3 2 2 3" xfId="23041"/>
    <cellStyle name="40% - Accent6 2 2 2 4 3 2 3" xfId="23042"/>
    <cellStyle name="40% - Accent6 2 2 2 4 3 2 3 2" xfId="23043"/>
    <cellStyle name="40% - Accent6 2 2 2 4 3 2 4" xfId="23044"/>
    <cellStyle name="40% - Accent6 2 2 2 4 3 3" xfId="23045"/>
    <cellStyle name="40% - Accent6 2 2 2 4 3 3 2" xfId="23046"/>
    <cellStyle name="40% - Accent6 2 2 2 4 3 3 2 2" xfId="23047"/>
    <cellStyle name="40% - Accent6 2 2 2 4 3 3 3" xfId="23048"/>
    <cellStyle name="40% - Accent6 2 2 2 4 3 4" xfId="23049"/>
    <cellStyle name="40% - Accent6 2 2 2 4 3 4 2" xfId="23050"/>
    <cellStyle name="40% - Accent6 2 2 2 4 3 5" xfId="23051"/>
    <cellStyle name="40% - Accent6 2 2 2 4 4" xfId="23052"/>
    <cellStyle name="40% - Accent6 2 2 2 4 4 2" xfId="23053"/>
    <cellStyle name="40% - Accent6 2 2 2 4 4 2 2" xfId="23054"/>
    <cellStyle name="40% - Accent6 2 2 2 4 4 2 2 2" xfId="23055"/>
    <cellStyle name="40% - Accent6 2 2 2 4 4 2 3" xfId="23056"/>
    <cellStyle name="40% - Accent6 2 2 2 4 4 3" xfId="23057"/>
    <cellStyle name="40% - Accent6 2 2 2 4 4 3 2" xfId="23058"/>
    <cellStyle name="40% - Accent6 2 2 2 4 4 4" xfId="23059"/>
    <cellStyle name="40% - Accent6 2 2 2 4 5" xfId="23060"/>
    <cellStyle name="40% - Accent6 2 2 2 4 5 2" xfId="23061"/>
    <cellStyle name="40% - Accent6 2 2 2 4 5 2 2" xfId="23062"/>
    <cellStyle name="40% - Accent6 2 2 2 4 5 3" xfId="23063"/>
    <cellStyle name="40% - Accent6 2 2 2 4 6" xfId="23064"/>
    <cellStyle name="40% - Accent6 2 2 2 4 6 2" xfId="23065"/>
    <cellStyle name="40% - Accent6 2 2 2 4 7" xfId="23066"/>
    <cellStyle name="40% - Accent6 2 2 2 5" xfId="23067"/>
    <cellStyle name="40% - Accent6 2 2 2 5 2" xfId="23068"/>
    <cellStyle name="40% - Accent6 2 2 2 5 2 2" xfId="23069"/>
    <cellStyle name="40% - Accent6 2 2 2 5 2 2 2" xfId="23070"/>
    <cellStyle name="40% - Accent6 2 2 2 5 2 2 2 2" xfId="23071"/>
    <cellStyle name="40% - Accent6 2 2 2 5 2 2 2 2 2" xfId="23072"/>
    <cellStyle name="40% - Accent6 2 2 2 5 2 2 2 3" xfId="23073"/>
    <cellStyle name="40% - Accent6 2 2 2 5 2 2 3" xfId="23074"/>
    <cellStyle name="40% - Accent6 2 2 2 5 2 2 3 2" xfId="23075"/>
    <cellStyle name="40% - Accent6 2 2 2 5 2 2 4" xfId="23076"/>
    <cellStyle name="40% - Accent6 2 2 2 5 2 3" xfId="23077"/>
    <cellStyle name="40% - Accent6 2 2 2 5 2 3 2" xfId="23078"/>
    <cellStyle name="40% - Accent6 2 2 2 5 2 3 2 2" xfId="23079"/>
    <cellStyle name="40% - Accent6 2 2 2 5 2 3 3" xfId="23080"/>
    <cellStyle name="40% - Accent6 2 2 2 5 2 4" xfId="23081"/>
    <cellStyle name="40% - Accent6 2 2 2 5 2 4 2" xfId="23082"/>
    <cellStyle name="40% - Accent6 2 2 2 5 2 5" xfId="23083"/>
    <cellStyle name="40% - Accent6 2 2 2 5 3" xfId="23084"/>
    <cellStyle name="40% - Accent6 2 2 2 5 3 2" xfId="23085"/>
    <cellStyle name="40% - Accent6 2 2 2 5 3 2 2" xfId="23086"/>
    <cellStyle name="40% - Accent6 2 2 2 5 3 2 2 2" xfId="23087"/>
    <cellStyle name="40% - Accent6 2 2 2 5 3 2 3" xfId="23088"/>
    <cellStyle name="40% - Accent6 2 2 2 5 3 3" xfId="23089"/>
    <cellStyle name="40% - Accent6 2 2 2 5 3 3 2" xfId="23090"/>
    <cellStyle name="40% - Accent6 2 2 2 5 3 4" xfId="23091"/>
    <cellStyle name="40% - Accent6 2 2 2 5 4" xfId="23092"/>
    <cellStyle name="40% - Accent6 2 2 2 5 4 2" xfId="23093"/>
    <cellStyle name="40% - Accent6 2 2 2 5 4 2 2" xfId="23094"/>
    <cellStyle name="40% - Accent6 2 2 2 5 4 3" xfId="23095"/>
    <cellStyle name="40% - Accent6 2 2 2 5 5" xfId="23096"/>
    <cellStyle name="40% - Accent6 2 2 2 5 5 2" xfId="23097"/>
    <cellStyle name="40% - Accent6 2 2 2 5 6" xfId="23098"/>
    <cellStyle name="40% - Accent6 2 2 2 6" xfId="23099"/>
    <cellStyle name="40% - Accent6 2 2 2 6 2" xfId="23100"/>
    <cellStyle name="40% - Accent6 2 2 2 6 2 2" xfId="23101"/>
    <cellStyle name="40% - Accent6 2 2 2 6 2 2 2" xfId="23102"/>
    <cellStyle name="40% - Accent6 2 2 2 6 2 2 2 2" xfId="23103"/>
    <cellStyle name="40% - Accent6 2 2 2 6 2 2 3" xfId="23104"/>
    <cellStyle name="40% - Accent6 2 2 2 6 2 3" xfId="23105"/>
    <cellStyle name="40% - Accent6 2 2 2 6 2 3 2" xfId="23106"/>
    <cellStyle name="40% - Accent6 2 2 2 6 2 4" xfId="23107"/>
    <cellStyle name="40% - Accent6 2 2 2 6 3" xfId="23108"/>
    <cellStyle name="40% - Accent6 2 2 2 6 3 2" xfId="23109"/>
    <cellStyle name="40% - Accent6 2 2 2 6 3 2 2" xfId="23110"/>
    <cellStyle name="40% - Accent6 2 2 2 6 3 3" xfId="23111"/>
    <cellStyle name="40% - Accent6 2 2 2 6 4" xfId="23112"/>
    <cellStyle name="40% - Accent6 2 2 2 6 4 2" xfId="23113"/>
    <cellStyle name="40% - Accent6 2 2 2 6 5" xfId="23114"/>
    <cellStyle name="40% - Accent6 2 2 2 7" xfId="23115"/>
    <cellStyle name="40% - Accent6 2 2 2 7 2" xfId="23116"/>
    <cellStyle name="40% - Accent6 2 2 2 7 2 2" xfId="23117"/>
    <cellStyle name="40% - Accent6 2 2 2 7 2 2 2" xfId="23118"/>
    <cellStyle name="40% - Accent6 2 2 2 7 2 3" xfId="23119"/>
    <cellStyle name="40% - Accent6 2 2 2 7 3" xfId="23120"/>
    <cellStyle name="40% - Accent6 2 2 2 7 3 2" xfId="23121"/>
    <cellStyle name="40% - Accent6 2 2 2 7 4" xfId="23122"/>
    <cellStyle name="40% - Accent6 2 2 2 8" xfId="23123"/>
    <cellStyle name="40% - Accent6 2 2 2 8 2" xfId="23124"/>
    <cellStyle name="40% - Accent6 2 2 2 8 2 2" xfId="23125"/>
    <cellStyle name="40% - Accent6 2 2 2 8 3" xfId="23126"/>
    <cellStyle name="40% - Accent6 2 2 2 9" xfId="23127"/>
    <cellStyle name="40% - Accent6 2 2 2 9 2" xfId="23128"/>
    <cellStyle name="40% - Accent6 2 2 3" xfId="23129"/>
    <cellStyle name="40% - Accent6 2 2 3 2" xfId="23130"/>
    <cellStyle name="40% - Accent6 2 2 3 2 2" xfId="23131"/>
    <cellStyle name="40% - Accent6 2 2 3 2 2 2" xfId="23132"/>
    <cellStyle name="40% - Accent6 2 2 3 2 2 2 2" xfId="23133"/>
    <cellStyle name="40% - Accent6 2 2 3 2 2 2 2 2" xfId="23134"/>
    <cellStyle name="40% - Accent6 2 2 3 2 2 2 2 2 2" xfId="23135"/>
    <cellStyle name="40% - Accent6 2 2 3 2 2 2 2 2 2 2" xfId="23136"/>
    <cellStyle name="40% - Accent6 2 2 3 2 2 2 2 2 2 2 2" xfId="23137"/>
    <cellStyle name="40% - Accent6 2 2 3 2 2 2 2 2 2 3" xfId="23138"/>
    <cellStyle name="40% - Accent6 2 2 3 2 2 2 2 2 3" xfId="23139"/>
    <cellStyle name="40% - Accent6 2 2 3 2 2 2 2 2 3 2" xfId="23140"/>
    <cellStyle name="40% - Accent6 2 2 3 2 2 2 2 2 4" xfId="23141"/>
    <cellStyle name="40% - Accent6 2 2 3 2 2 2 2 3" xfId="23142"/>
    <cellStyle name="40% - Accent6 2 2 3 2 2 2 2 3 2" xfId="23143"/>
    <cellStyle name="40% - Accent6 2 2 3 2 2 2 2 3 2 2" xfId="23144"/>
    <cellStyle name="40% - Accent6 2 2 3 2 2 2 2 3 3" xfId="23145"/>
    <cellStyle name="40% - Accent6 2 2 3 2 2 2 2 4" xfId="23146"/>
    <cellStyle name="40% - Accent6 2 2 3 2 2 2 2 4 2" xfId="23147"/>
    <cellStyle name="40% - Accent6 2 2 3 2 2 2 2 5" xfId="23148"/>
    <cellStyle name="40% - Accent6 2 2 3 2 2 2 3" xfId="23149"/>
    <cellStyle name="40% - Accent6 2 2 3 2 2 2 3 2" xfId="23150"/>
    <cellStyle name="40% - Accent6 2 2 3 2 2 2 3 2 2" xfId="23151"/>
    <cellStyle name="40% - Accent6 2 2 3 2 2 2 3 2 2 2" xfId="23152"/>
    <cellStyle name="40% - Accent6 2 2 3 2 2 2 3 2 3" xfId="23153"/>
    <cellStyle name="40% - Accent6 2 2 3 2 2 2 3 3" xfId="23154"/>
    <cellStyle name="40% - Accent6 2 2 3 2 2 2 3 3 2" xfId="23155"/>
    <cellStyle name="40% - Accent6 2 2 3 2 2 2 3 4" xfId="23156"/>
    <cellStyle name="40% - Accent6 2 2 3 2 2 2 4" xfId="23157"/>
    <cellStyle name="40% - Accent6 2 2 3 2 2 2 4 2" xfId="23158"/>
    <cellStyle name="40% - Accent6 2 2 3 2 2 2 4 2 2" xfId="23159"/>
    <cellStyle name="40% - Accent6 2 2 3 2 2 2 4 3" xfId="23160"/>
    <cellStyle name="40% - Accent6 2 2 3 2 2 2 5" xfId="23161"/>
    <cellStyle name="40% - Accent6 2 2 3 2 2 2 5 2" xfId="23162"/>
    <cellStyle name="40% - Accent6 2 2 3 2 2 2 6" xfId="23163"/>
    <cellStyle name="40% - Accent6 2 2 3 2 2 3" xfId="23164"/>
    <cellStyle name="40% - Accent6 2 2 3 2 2 3 2" xfId="23165"/>
    <cellStyle name="40% - Accent6 2 2 3 2 2 3 2 2" xfId="23166"/>
    <cellStyle name="40% - Accent6 2 2 3 2 2 3 2 2 2" xfId="23167"/>
    <cellStyle name="40% - Accent6 2 2 3 2 2 3 2 2 2 2" xfId="23168"/>
    <cellStyle name="40% - Accent6 2 2 3 2 2 3 2 2 3" xfId="23169"/>
    <cellStyle name="40% - Accent6 2 2 3 2 2 3 2 3" xfId="23170"/>
    <cellStyle name="40% - Accent6 2 2 3 2 2 3 2 3 2" xfId="23171"/>
    <cellStyle name="40% - Accent6 2 2 3 2 2 3 2 4" xfId="23172"/>
    <cellStyle name="40% - Accent6 2 2 3 2 2 3 3" xfId="23173"/>
    <cellStyle name="40% - Accent6 2 2 3 2 2 3 3 2" xfId="23174"/>
    <cellStyle name="40% - Accent6 2 2 3 2 2 3 3 2 2" xfId="23175"/>
    <cellStyle name="40% - Accent6 2 2 3 2 2 3 3 3" xfId="23176"/>
    <cellStyle name="40% - Accent6 2 2 3 2 2 3 4" xfId="23177"/>
    <cellStyle name="40% - Accent6 2 2 3 2 2 3 4 2" xfId="23178"/>
    <cellStyle name="40% - Accent6 2 2 3 2 2 3 5" xfId="23179"/>
    <cellStyle name="40% - Accent6 2 2 3 2 2 4" xfId="23180"/>
    <cellStyle name="40% - Accent6 2 2 3 2 2 4 2" xfId="23181"/>
    <cellStyle name="40% - Accent6 2 2 3 2 2 4 2 2" xfId="23182"/>
    <cellStyle name="40% - Accent6 2 2 3 2 2 4 2 2 2" xfId="23183"/>
    <cellStyle name="40% - Accent6 2 2 3 2 2 4 2 3" xfId="23184"/>
    <cellStyle name="40% - Accent6 2 2 3 2 2 4 3" xfId="23185"/>
    <cellStyle name="40% - Accent6 2 2 3 2 2 4 3 2" xfId="23186"/>
    <cellStyle name="40% - Accent6 2 2 3 2 2 4 4" xfId="23187"/>
    <cellStyle name="40% - Accent6 2 2 3 2 2 5" xfId="23188"/>
    <cellStyle name="40% - Accent6 2 2 3 2 2 5 2" xfId="23189"/>
    <cellStyle name="40% - Accent6 2 2 3 2 2 5 2 2" xfId="23190"/>
    <cellStyle name="40% - Accent6 2 2 3 2 2 5 3" xfId="23191"/>
    <cellStyle name="40% - Accent6 2 2 3 2 2 6" xfId="23192"/>
    <cellStyle name="40% - Accent6 2 2 3 2 2 6 2" xfId="23193"/>
    <cellStyle name="40% - Accent6 2 2 3 2 2 7" xfId="23194"/>
    <cellStyle name="40% - Accent6 2 2 3 2 3" xfId="23195"/>
    <cellStyle name="40% - Accent6 2 2 3 2 3 2" xfId="23196"/>
    <cellStyle name="40% - Accent6 2 2 3 2 3 2 2" xfId="23197"/>
    <cellStyle name="40% - Accent6 2 2 3 2 3 2 2 2" xfId="23198"/>
    <cellStyle name="40% - Accent6 2 2 3 2 3 2 2 2 2" xfId="23199"/>
    <cellStyle name="40% - Accent6 2 2 3 2 3 2 2 2 2 2" xfId="23200"/>
    <cellStyle name="40% - Accent6 2 2 3 2 3 2 2 2 3" xfId="23201"/>
    <cellStyle name="40% - Accent6 2 2 3 2 3 2 2 3" xfId="23202"/>
    <cellStyle name="40% - Accent6 2 2 3 2 3 2 2 3 2" xfId="23203"/>
    <cellStyle name="40% - Accent6 2 2 3 2 3 2 2 4" xfId="23204"/>
    <cellStyle name="40% - Accent6 2 2 3 2 3 2 3" xfId="23205"/>
    <cellStyle name="40% - Accent6 2 2 3 2 3 2 3 2" xfId="23206"/>
    <cellStyle name="40% - Accent6 2 2 3 2 3 2 3 2 2" xfId="23207"/>
    <cellStyle name="40% - Accent6 2 2 3 2 3 2 3 3" xfId="23208"/>
    <cellStyle name="40% - Accent6 2 2 3 2 3 2 4" xfId="23209"/>
    <cellStyle name="40% - Accent6 2 2 3 2 3 2 4 2" xfId="23210"/>
    <cellStyle name="40% - Accent6 2 2 3 2 3 2 5" xfId="23211"/>
    <cellStyle name="40% - Accent6 2 2 3 2 3 3" xfId="23212"/>
    <cellStyle name="40% - Accent6 2 2 3 2 3 3 2" xfId="23213"/>
    <cellStyle name="40% - Accent6 2 2 3 2 3 3 2 2" xfId="23214"/>
    <cellStyle name="40% - Accent6 2 2 3 2 3 3 2 2 2" xfId="23215"/>
    <cellStyle name="40% - Accent6 2 2 3 2 3 3 2 3" xfId="23216"/>
    <cellStyle name="40% - Accent6 2 2 3 2 3 3 3" xfId="23217"/>
    <cellStyle name="40% - Accent6 2 2 3 2 3 3 3 2" xfId="23218"/>
    <cellStyle name="40% - Accent6 2 2 3 2 3 3 4" xfId="23219"/>
    <cellStyle name="40% - Accent6 2 2 3 2 3 4" xfId="23220"/>
    <cellStyle name="40% - Accent6 2 2 3 2 3 4 2" xfId="23221"/>
    <cellStyle name="40% - Accent6 2 2 3 2 3 4 2 2" xfId="23222"/>
    <cellStyle name="40% - Accent6 2 2 3 2 3 4 3" xfId="23223"/>
    <cellStyle name="40% - Accent6 2 2 3 2 3 5" xfId="23224"/>
    <cellStyle name="40% - Accent6 2 2 3 2 3 5 2" xfId="23225"/>
    <cellStyle name="40% - Accent6 2 2 3 2 3 6" xfId="23226"/>
    <cellStyle name="40% - Accent6 2 2 3 2 4" xfId="23227"/>
    <cellStyle name="40% - Accent6 2 2 3 2 4 2" xfId="23228"/>
    <cellStyle name="40% - Accent6 2 2 3 2 4 2 2" xfId="23229"/>
    <cellStyle name="40% - Accent6 2 2 3 2 4 2 2 2" xfId="23230"/>
    <cellStyle name="40% - Accent6 2 2 3 2 4 2 2 2 2" xfId="23231"/>
    <cellStyle name="40% - Accent6 2 2 3 2 4 2 2 3" xfId="23232"/>
    <cellStyle name="40% - Accent6 2 2 3 2 4 2 3" xfId="23233"/>
    <cellStyle name="40% - Accent6 2 2 3 2 4 2 3 2" xfId="23234"/>
    <cellStyle name="40% - Accent6 2 2 3 2 4 2 4" xfId="23235"/>
    <cellStyle name="40% - Accent6 2 2 3 2 4 3" xfId="23236"/>
    <cellStyle name="40% - Accent6 2 2 3 2 4 3 2" xfId="23237"/>
    <cellStyle name="40% - Accent6 2 2 3 2 4 3 2 2" xfId="23238"/>
    <cellStyle name="40% - Accent6 2 2 3 2 4 3 3" xfId="23239"/>
    <cellStyle name="40% - Accent6 2 2 3 2 4 4" xfId="23240"/>
    <cellStyle name="40% - Accent6 2 2 3 2 4 4 2" xfId="23241"/>
    <cellStyle name="40% - Accent6 2 2 3 2 4 5" xfId="23242"/>
    <cellStyle name="40% - Accent6 2 2 3 2 5" xfId="23243"/>
    <cellStyle name="40% - Accent6 2 2 3 2 5 2" xfId="23244"/>
    <cellStyle name="40% - Accent6 2 2 3 2 5 2 2" xfId="23245"/>
    <cellStyle name="40% - Accent6 2 2 3 2 5 2 2 2" xfId="23246"/>
    <cellStyle name="40% - Accent6 2 2 3 2 5 2 3" xfId="23247"/>
    <cellStyle name="40% - Accent6 2 2 3 2 5 3" xfId="23248"/>
    <cellStyle name="40% - Accent6 2 2 3 2 5 3 2" xfId="23249"/>
    <cellStyle name="40% - Accent6 2 2 3 2 5 4" xfId="23250"/>
    <cellStyle name="40% - Accent6 2 2 3 2 6" xfId="23251"/>
    <cellStyle name="40% - Accent6 2 2 3 2 6 2" xfId="23252"/>
    <cellStyle name="40% - Accent6 2 2 3 2 6 2 2" xfId="23253"/>
    <cellStyle name="40% - Accent6 2 2 3 2 6 3" xfId="23254"/>
    <cellStyle name="40% - Accent6 2 2 3 2 7" xfId="23255"/>
    <cellStyle name="40% - Accent6 2 2 3 2 7 2" xfId="23256"/>
    <cellStyle name="40% - Accent6 2 2 3 2 8" xfId="23257"/>
    <cellStyle name="40% - Accent6 2 2 3 3" xfId="23258"/>
    <cellStyle name="40% - Accent6 2 2 3 3 2" xfId="23259"/>
    <cellStyle name="40% - Accent6 2 2 3 3 2 2" xfId="23260"/>
    <cellStyle name="40% - Accent6 2 2 3 3 2 2 2" xfId="23261"/>
    <cellStyle name="40% - Accent6 2 2 3 3 2 2 2 2" xfId="23262"/>
    <cellStyle name="40% - Accent6 2 2 3 3 2 2 2 2 2" xfId="23263"/>
    <cellStyle name="40% - Accent6 2 2 3 3 2 2 2 2 2 2" xfId="23264"/>
    <cellStyle name="40% - Accent6 2 2 3 3 2 2 2 2 3" xfId="23265"/>
    <cellStyle name="40% - Accent6 2 2 3 3 2 2 2 3" xfId="23266"/>
    <cellStyle name="40% - Accent6 2 2 3 3 2 2 2 3 2" xfId="23267"/>
    <cellStyle name="40% - Accent6 2 2 3 3 2 2 2 4" xfId="23268"/>
    <cellStyle name="40% - Accent6 2 2 3 3 2 2 3" xfId="23269"/>
    <cellStyle name="40% - Accent6 2 2 3 3 2 2 3 2" xfId="23270"/>
    <cellStyle name="40% - Accent6 2 2 3 3 2 2 3 2 2" xfId="23271"/>
    <cellStyle name="40% - Accent6 2 2 3 3 2 2 3 3" xfId="23272"/>
    <cellStyle name="40% - Accent6 2 2 3 3 2 2 4" xfId="23273"/>
    <cellStyle name="40% - Accent6 2 2 3 3 2 2 4 2" xfId="23274"/>
    <cellStyle name="40% - Accent6 2 2 3 3 2 2 5" xfId="23275"/>
    <cellStyle name="40% - Accent6 2 2 3 3 2 3" xfId="23276"/>
    <cellStyle name="40% - Accent6 2 2 3 3 2 3 2" xfId="23277"/>
    <cellStyle name="40% - Accent6 2 2 3 3 2 3 2 2" xfId="23278"/>
    <cellStyle name="40% - Accent6 2 2 3 3 2 3 2 2 2" xfId="23279"/>
    <cellStyle name="40% - Accent6 2 2 3 3 2 3 2 3" xfId="23280"/>
    <cellStyle name="40% - Accent6 2 2 3 3 2 3 3" xfId="23281"/>
    <cellStyle name="40% - Accent6 2 2 3 3 2 3 3 2" xfId="23282"/>
    <cellStyle name="40% - Accent6 2 2 3 3 2 3 4" xfId="23283"/>
    <cellStyle name="40% - Accent6 2 2 3 3 2 4" xfId="23284"/>
    <cellStyle name="40% - Accent6 2 2 3 3 2 4 2" xfId="23285"/>
    <cellStyle name="40% - Accent6 2 2 3 3 2 4 2 2" xfId="23286"/>
    <cellStyle name="40% - Accent6 2 2 3 3 2 4 3" xfId="23287"/>
    <cellStyle name="40% - Accent6 2 2 3 3 2 5" xfId="23288"/>
    <cellStyle name="40% - Accent6 2 2 3 3 2 5 2" xfId="23289"/>
    <cellStyle name="40% - Accent6 2 2 3 3 2 6" xfId="23290"/>
    <cellStyle name="40% - Accent6 2 2 3 3 3" xfId="23291"/>
    <cellStyle name="40% - Accent6 2 2 3 3 3 2" xfId="23292"/>
    <cellStyle name="40% - Accent6 2 2 3 3 3 2 2" xfId="23293"/>
    <cellStyle name="40% - Accent6 2 2 3 3 3 2 2 2" xfId="23294"/>
    <cellStyle name="40% - Accent6 2 2 3 3 3 2 2 2 2" xfId="23295"/>
    <cellStyle name="40% - Accent6 2 2 3 3 3 2 2 3" xfId="23296"/>
    <cellStyle name="40% - Accent6 2 2 3 3 3 2 3" xfId="23297"/>
    <cellStyle name="40% - Accent6 2 2 3 3 3 2 3 2" xfId="23298"/>
    <cellStyle name="40% - Accent6 2 2 3 3 3 2 4" xfId="23299"/>
    <cellStyle name="40% - Accent6 2 2 3 3 3 3" xfId="23300"/>
    <cellStyle name="40% - Accent6 2 2 3 3 3 3 2" xfId="23301"/>
    <cellStyle name="40% - Accent6 2 2 3 3 3 3 2 2" xfId="23302"/>
    <cellStyle name="40% - Accent6 2 2 3 3 3 3 3" xfId="23303"/>
    <cellStyle name="40% - Accent6 2 2 3 3 3 4" xfId="23304"/>
    <cellStyle name="40% - Accent6 2 2 3 3 3 4 2" xfId="23305"/>
    <cellStyle name="40% - Accent6 2 2 3 3 3 5" xfId="23306"/>
    <cellStyle name="40% - Accent6 2 2 3 3 4" xfId="23307"/>
    <cellStyle name="40% - Accent6 2 2 3 3 4 2" xfId="23308"/>
    <cellStyle name="40% - Accent6 2 2 3 3 4 2 2" xfId="23309"/>
    <cellStyle name="40% - Accent6 2 2 3 3 4 2 2 2" xfId="23310"/>
    <cellStyle name="40% - Accent6 2 2 3 3 4 2 3" xfId="23311"/>
    <cellStyle name="40% - Accent6 2 2 3 3 4 3" xfId="23312"/>
    <cellStyle name="40% - Accent6 2 2 3 3 4 3 2" xfId="23313"/>
    <cellStyle name="40% - Accent6 2 2 3 3 4 4" xfId="23314"/>
    <cellStyle name="40% - Accent6 2 2 3 3 5" xfId="23315"/>
    <cellStyle name="40% - Accent6 2 2 3 3 5 2" xfId="23316"/>
    <cellStyle name="40% - Accent6 2 2 3 3 5 2 2" xfId="23317"/>
    <cellStyle name="40% - Accent6 2 2 3 3 5 3" xfId="23318"/>
    <cellStyle name="40% - Accent6 2 2 3 3 6" xfId="23319"/>
    <cellStyle name="40% - Accent6 2 2 3 3 6 2" xfId="23320"/>
    <cellStyle name="40% - Accent6 2 2 3 3 7" xfId="23321"/>
    <cellStyle name="40% - Accent6 2 2 3 4" xfId="23322"/>
    <cellStyle name="40% - Accent6 2 2 3 4 2" xfId="23323"/>
    <cellStyle name="40% - Accent6 2 2 3 4 2 2" xfId="23324"/>
    <cellStyle name="40% - Accent6 2 2 3 4 2 2 2" xfId="23325"/>
    <cellStyle name="40% - Accent6 2 2 3 4 2 2 2 2" xfId="23326"/>
    <cellStyle name="40% - Accent6 2 2 3 4 2 2 2 2 2" xfId="23327"/>
    <cellStyle name="40% - Accent6 2 2 3 4 2 2 2 3" xfId="23328"/>
    <cellStyle name="40% - Accent6 2 2 3 4 2 2 3" xfId="23329"/>
    <cellStyle name="40% - Accent6 2 2 3 4 2 2 3 2" xfId="23330"/>
    <cellStyle name="40% - Accent6 2 2 3 4 2 2 4" xfId="23331"/>
    <cellStyle name="40% - Accent6 2 2 3 4 2 3" xfId="23332"/>
    <cellStyle name="40% - Accent6 2 2 3 4 2 3 2" xfId="23333"/>
    <cellStyle name="40% - Accent6 2 2 3 4 2 3 2 2" xfId="23334"/>
    <cellStyle name="40% - Accent6 2 2 3 4 2 3 3" xfId="23335"/>
    <cellStyle name="40% - Accent6 2 2 3 4 2 4" xfId="23336"/>
    <cellStyle name="40% - Accent6 2 2 3 4 2 4 2" xfId="23337"/>
    <cellStyle name="40% - Accent6 2 2 3 4 2 5" xfId="23338"/>
    <cellStyle name="40% - Accent6 2 2 3 4 3" xfId="23339"/>
    <cellStyle name="40% - Accent6 2 2 3 4 3 2" xfId="23340"/>
    <cellStyle name="40% - Accent6 2 2 3 4 3 2 2" xfId="23341"/>
    <cellStyle name="40% - Accent6 2 2 3 4 3 2 2 2" xfId="23342"/>
    <cellStyle name="40% - Accent6 2 2 3 4 3 2 3" xfId="23343"/>
    <cellStyle name="40% - Accent6 2 2 3 4 3 3" xfId="23344"/>
    <cellStyle name="40% - Accent6 2 2 3 4 3 3 2" xfId="23345"/>
    <cellStyle name="40% - Accent6 2 2 3 4 3 4" xfId="23346"/>
    <cellStyle name="40% - Accent6 2 2 3 4 4" xfId="23347"/>
    <cellStyle name="40% - Accent6 2 2 3 4 4 2" xfId="23348"/>
    <cellStyle name="40% - Accent6 2 2 3 4 4 2 2" xfId="23349"/>
    <cellStyle name="40% - Accent6 2 2 3 4 4 3" xfId="23350"/>
    <cellStyle name="40% - Accent6 2 2 3 4 5" xfId="23351"/>
    <cellStyle name="40% - Accent6 2 2 3 4 5 2" xfId="23352"/>
    <cellStyle name="40% - Accent6 2 2 3 4 6" xfId="23353"/>
    <cellStyle name="40% - Accent6 2 2 3 5" xfId="23354"/>
    <cellStyle name="40% - Accent6 2 2 3 5 2" xfId="23355"/>
    <cellStyle name="40% - Accent6 2 2 3 5 2 2" xfId="23356"/>
    <cellStyle name="40% - Accent6 2 2 3 5 2 2 2" xfId="23357"/>
    <cellStyle name="40% - Accent6 2 2 3 5 2 2 2 2" xfId="23358"/>
    <cellStyle name="40% - Accent6 2 2 3 5 2 2 3" xfId="23359"/>
    <cellStyle name="40% - Accent6 2 2 3 5 2 3" xfId="23360"/>
    <cellStyle name="40% - Accent6 2 2 3 5 2 3 2" xfId="23361"/>
    <cellStyle name="40% - Accent6 2 2 3 5 2 4" xfId="23362"/>
    <cellStyle name="40% - Accent6 2 2 3 5 3" xfId="23363"/>
    <cellStyle name="40% - Accent6 2 2 3 5 3 2" xfId="23364"/>
    <cellStyle name="40% - Accent6 2 2 3 5 3 2 2" xfId="23365"/>
    <cellStyle name="40% - Accent6 2 2 3 5 3 3" xfId="23366"/>
    <cellStyle name="40% - Accent6 2 2 3 5 4" xfId="23367"/>
    <cellStyle name="40% - Accent6 2 2 3 5 4 2" xfId="23368"/>
    <cellStyle name="40% - Accent6 2 2 3 5 5" xfId="23369"/>
    <cellStyle name="40% - Accent6 2 2 3 6" xfId="23370"/>
    <cellStyle name="40% - Accent6 2 2 3 6 2" xfId="23371"/>
    <cellStyle name="40% - Accent6 2 2 3 6 2 2" xfId="23372"/>
    <cellStyle name="40% - Accent6 2 2 3 6 2 2 2" xfId="23373"/>
    <cellStyle name="40% - Accent6 2 2 3 6 2 3" xfId="23374"/>
    <cellStyle name="40% - Accent6 2 2 3 6 3" xfId="23375"/>
    <cellStyle name="40% - Accent6 2 2 3 6 3 2" xfId="23376"/>
    <cellStyle name="40% - Accent6 2 2 3 6 4" xfId="23377"/>
    <cellStyle name="40% - Accent6 2 2 3 7" xfId="23378"/>
    <cellStyle name="40% - Accent6 2 2 3 7 2" xfId="23379"/>
    <cellStyle name="40% - Accent6 2 2 3 7 2 2" xfId="23380"/>
    <cellStyle name="40% - Accent6 2 2 3 7 3" xfId="23381"/>
    <cellStyle name="40% - Accent6 2 2 3 8" xfId="23382"/>
    <cellStyle name="40% - Accent6 2 2 3 8 2" xfId="23383"/>
    <cellStyle name="40% - Accent6 2 2 3 9" xfId="23384"/>
    <cellStyle name="40% - Accent6 2 2 4" xfId="23385"/>
    <cellStyle name="40% - Accent6 2 2 4 2" xfId="23386"/>
    <cellStyle name="40% - Accent6 2 2 4 2 2" xfId="23387"/>
    <cellStyle name="40% - Accent6 2 2 4 2 2 2" xfId="23388"/>
    <cellStyle name="40% - Accent6 2 2 4 2 2 2 2" xfId="23389"/>
    <cellStyle name="40% - Accent6 2 2 4 2 2 2 2 2" xfId="23390"/>
    <cellStyle name="40% - Accent6 2 2 4 2 2 2 2 2 2" xfId="23391"/>
    <cellStyle name="40% - Accent6 2 2 4 2 2 2 2 2 2 2" xfId="23392"/>
    <cellStyle name="40% - Accent6 2 2 4 2 2 2 2 2 3" xfId="23393"/>
    <cellStyle name="40% - Accent6 2 2 4 2 2 2 2 3" xfId="23394"/>
    <cellStyle name="40% - Accent6 2 2 4 2 2 2 2 3 2" xfId="23395"/>
    <cellStyle name="40% - Accent6 2 2 4 2 2 2 2 4" xfId="23396"/>
    <cellStyle name="40% - Accent6 2 2 4 2 2 2 3" xfId="23397"/>
    <cellStyle name="40% - Accent6 2 2 4 2 2 2 3 2" xfId="23398"/>
    <cellStyle name="40% - Accent6 2 2 4 2 2 2 3 2 2" xfId="23399"/>
    <cellStyle name="40% - Accent6 2 2 4 2 2 2 3 3" xfId="23400"/>
    <cellStyle name="40% - Accent6 2 2 4 2 2 2 4" xfId="23401"/>
    <cellStyle name="40% - Accent6 2 2 4 2 2 2 4 2" xfId="23402"/>
    <cellStyle name="40% - Accent6 2 2 4 2 2 2 5" xfId="23403"/>
    <cellStyle name="40% - Accent6 2 2 4 2 2 3" xfId="23404"/>
    <cellStyle name="40% - Accent6 2 2 4 2 2 3 2" xfId="23405"/>
    <cellStyle name="40% - Accent6 2 2 4 2 2 3 2 2" xfId="23406"/>
    <cellStyle name="40% - Accent6 2 2 4 2 2 3 2 2 2" xfId="23407"/>
    <cellStyle name="40% - Accent6 2 2 4 2 2 3 2 3" xfId="23408"/>
    <cellStyle name="40% - Accent6 2 2 4 2 2 3 3" xfId="23409"/>
    <cellStyle name="40% - Accent6 2 2 4 2 2 3 3 2" xfId="23410"/>
    <cellStyle name="40% - Accent6 2 2 4 2 2 3 4" xfId="23411"/>
    <cellStyle name="40% - Accent6 2 2 4 2 2 4" xfId="23412"/>
    <cellStyle name="40% - Accent6 2 2 4 2 2 4 2" xfId="23413"/>
    <cellStyle name="40% - Accent6 2 2 4 2 2 4 2 2" xfId="23414"/>
    <cellStyle name="40% - Accent6 2 2 4 2 2 4 3" xfId="23415"/>
    <cellStyle name="40% - Accent6 2 2 4 2 2 5" xfId="23416"/>
    <cellStyle name="40% - Accent6 2 2 4 2 2 5 2" xfId="23417"/>
    <cellStyle name="40% - Accent6 2 2 4 2 2 6" xfId="23418"/>
    <cellStyle name="40% - Accent6 2 2 4 2 3" xfId="23419"/>
    <cellStyle name="40% - Accent6 2 2 4 2 3 2" xfId="23420"/>
    <cellStyle name="40% - Accent6 2 2 4 2 3 2 2" xfId="23421"/>
    <cellStyle name="40% - Accent6 2 2 4 2 3 2 2 2" xfId="23422"/>
    <cellStyle name="40% - Accent6 2 2 4 2 3 2 2 2 2" xfId="23423"/>
    <cellStyle name="40% - Accent6 2 2 4 2 3 2 2 3" xfId="23424"/>
    <cellStyle name="40% - Accent6 2 2 4 2 3 2 3" xfId="23425"/>
    <cellStyle name="40% - Accent6 2 2 4 2 3 2 3 2" xfId="23426"/>
    <cellStyle name="40% - Accent6 2 2 4 2 3 2 4" xfId="23427"/>
    <cellStyle name="40% - Accent6 2 2 4 2 3 3" xfId="23428"/>
    <cellStyle name="40% - Accent6 2 2 4 2 3 3 2" xfId="23429"/>
    <cellStyle name="40% - Accent6 2 2 4 2 3 3 2 2" xfId="23430"/>
    <cellStyle name="40% - Accent6 2 2 4 2 3 3 3" xfId="23431"/>
    <cellStyle name="40% - Accent6 2 2 4 2 3 4" xfId="23432"/>
    <cellStyle name="40% - Accent6 2 2 4 2 3 4 2" xfId="23433"/>
    <cellStyle name="40% - Accent6 2 2 4 2 3 5" xfId="23434"/>
    <cellStyle name="40% - Accent6 2 2 4 2 4" xfId="23435"/>
    <cellStyle name="40% - Accent6 2 2 4 2 4 2" xfId="23436"/>
    <cellStyle name="40% - Accent6 2 2 4 2 4 2 2" xfId="23437"/>
    <cellStyle name="40% - Accent6 2 2 4 2 4 2 2 2" xfId="23438"/>
    <cellStyle name="40% - Accent6 2 2 4 2 4 2 3" xfId="23439"/>
    <cellStyle name="40% - Accent6 2 2 4 2 4 3" xfId="23440"/>
    <cellStyle name="40% - Accent6 2 2 4 2 4 3 2" xfId="23441"/>
    <cellStyle name="40% - Accent6 2 2 4 2 4 4" xfId="23442"/>
    <cellStyle name="40% - Accent6 2 2 4 2 5" xfId="23443"/>
    <cellStyle name="40% - Accent6 2 2 4 2 5 2" xfId="23444"/>
    <cellStyle name="40% - Accent6 2 2 4 2 5 2 2" xfId="23445"/>
    <cellStyle name="40% - Accent6 2 2 4 2 5 3" xfId="23446"/>
    <cellStyle name="40% - Accent6 2 2 4 2 6" xfId="23447"/>
    <cellStyle name="40% - Accent6 2 2 4 2 6 2" xfId="23448"/>
    <cellStyle name="40% - Accent6 2 2 4 2 7" xfId="23449"/>
    <cellStyle name="40% - Accent6 2 2 4 3" xfId="23450"/>
    <cellStyle name="40% - Accent6 2 2 4 3 2" xfId="23451"/>
    <cellStyle name="40% - Accent6 2 2 4 3 2 2" xfId="23452"/>
    <cellStyle name="40% - Accent6 2 2 4 3 2 2 2" xfId="23453"/>
    <cellStyle name="40% - Accent6 2 2 4 3 2 2 2 2" xfId="23454"/>
    <cellStyle name="40% - Accent6 2 2 4 3 2 2 2 2 2" xfId="23455"/>
    <cellStyle name="40% - Accent6 2 2 4 3 2 2 2 3" xfId="23456"/>
    <cellStyle name="40% - Accent6 2 2 4 3 2 2 3" xfId="23457"/>
    <cellStyle name="40% - Accent6 2 2 4 3 2 2 3 2" xfId="23458"/>
    <cellStyle name="40% - Accent6 2 2 4 3 2 2 4" xfId="23459"/>
    <cellStyle name="40% - Accent6 2 2 4 3 2 3" xfId="23460"/>
    <cellStyle name="40% - Accent6 2 2 4 3 2 3 2" xfId="23461"/>
    <cellStyle name="40% - Accent6 2 2 4 3 2 3 2 2" xfId="23462"/>
    <cellStyle name="40% - Accent6 2 2 4 3 2 3 3" xfId="23463"/>
    <cellStyle name="40% - Accent6 2 2 4 3 2 4" xfId="23464"/>
    <cellStyle name="40% - Accent6 2 2 4 3 2 4 2" xfId="23465"/>
    <cellStyle name="40% - Accent6 2 2 4 3 2 5" xfId="23466"/>
    <cellStyle name="40% - Accent6 2 2 4 3 3" xfId="23467"/>
    <cellStyle name="40% - Accent6 2 2 4 3 3 2" xfId="23468"/>
    <cellStyle name="40% - Accent6 2 2 4 3 3 2 2" xfId="23469"/>
    <cellStyle name="40% - Accent6 2 2 4 3 3 2 2 2" xfId="23470"/>
    <cellStyle name="40% - Accent6 2 2 4 3 3 2 3" xfId="23471"/>
    <cellStyle name="40% - Accent6 2 2 4 3 3 3" xfId="23472"/>
    <cellStyle name="40% - Accent6 2 2 4 3 3 3 2" xfId="23473"/>
    <cellStyle name="40% - Accent6 2 2 4 3 3 4" xfId="23474"/>
    <cellStyle name="40% - Accent6 2 2 4 3 4" xfId="23475"/>
    <cellStyle name="40% - Accent6 2 2 4 3 4 2" xfId="23476"/>
    <cellStyle name="40% - Accent6 2 2 4 3 4 2 2" xfId="23477"/>
    <cellStyle name="40% - Accent6 2 2 4 3 4 3" xfId="23478"/>
    <cellStyle name="40% - Accent6 2 2 4 3 5" xfId="23479"/>
    <cellStyle name="40% - Accent6 2 2 4 3 5 2" xfId="23480"/>
    <cellStyle name="40% - Accent6 2 2 4 3 6" xfId="23481"/>
    <cellStyle name="40% - Accent6 2 2 4 4" xfId="23482"/>
    <cellStyle name="40% - Accent6 2 2 4 4 2" xfId="23483"/>
    <cellStyle name="40% - Accent6 2 2 4 4 2 2" xfId="23484"/>
    <cellStyle name="40% - Accent6 2 2 4 4 2 2 2" xfId="23485"/>
    <cellStyle name="40% - Accent6 2 2 4 4 2 2 2 2" xfId="23486"/>
    <cellStyle name="40% - Accent6 2 2 4 4 2 2 3" xfId="23487"/>
    <cellStyle name="40% - Accent6 2 2 4 4 2 3" xfId="23488"/>
    <cellStyle name="40% - Accent6 2 2 4 4 2 3 2" xfId="23489"/>
    <cellStyle name="40% - Accent6 2 2 4 4 2 4" xfId="23490"/>
    <cellStyle name="40% - Accent6 2 2 4 4 3" xfId="23491"/>
    <cellStyle name="40% - Accent6 2 2 4 4 3 2" xfId="23492"/>
    <cellStyle name="40% - Accent6 2 2 4 4 3 2 2" xfId="23493"/>
    <cellStyle name="40% - Accent6 2 2 4 4 3 3" xfId="23494"/>
    <cellStyle name="40% - Accent6 2 2 4 4 4" xfId="23495"/>
    <cellStyle name="40% - Accent6 2 2 4 4 4 2" xfId="23496"/>
    <cellStyle name="40% - Accent6 2 2 4 4 5" xfId="23497"/>
    <cellStyle name="40% - Accent6 2 2 4 5" xfId="23498"/>
    <cellStyle name="40% - Accent6 2 2 4 5 2" xfId="23499"/>
    <cellStyle name="40% - Accent6 2 2 4 5 2 2" xfId="23500"/>
    <cellStyle name="40% - Accent6 2 2 4 5 2 2 2" xfId="23501"/>
    <cellStyle name="40% - Accent6 2 2 4 5 2 3" xfId="23502"/>
    <cellStyle name="40% - Accent6 2 2 4 5 3" xfId="23503"/>
    <cellStyle name="40% - Accent6 2 2 4 5 3 2" xfId="23504"/>
    <cellStyle name="40% - Accent6 2 2 4 5 4" xfId="23505"/>
    <cellStyle name="40% - Accent6 2 2 4 6" xfId="23506"/>
    <cellStyle name="40% - Accent6 2 2 4 6 2" xfId="23507"/>
    <cellStyle name="40% - Accent6 2 2 4 6 2 2" xfId="23508"/>
    <cellStyle name="40% - Accent6 2 2 4 6 3" xfId="23509"/>
    <cellStyle name="40% - Accent6 2 2 4 7" xfId="23510"/>
    <cellStyle name="40% - Accent6 2 2 4 7 2" xfId="23511"/>
    <cellStyle name="40% - Accent6 2 2 4 8" xfId="23512"/>
    <cellStyle name="40% - Accent6 2 2 5" xfId="23513"/>
    <cellStyle name="40% - Accent6 2 2 5 2" xfId="23514"/>
    <cellStyle name="40% - Accent6 2 2 5 2 2" xfId="23515"/>
    <cellStyle name="40% - Accent6 2 2 5 2 2 2" xfId="23516"/>
    <cellStyle name="40% - Accent6 2 2 5 2 2 2 2" xfId="23517"/>
    <cellStyle name="40% - Accent6 2 2 5 2 2 2 2 2" xfId="23518"/>
    <cellStyle name="40% - Accent6 2 2 5 2 2 2 2 2 2" xfId="23519"/>
    <cellStyle name="40% - Accent6 2 2 5 2 2 2 2 3" xfId="23520"/>
    <cellStyle name="40% - Accent6 2 2 5 2 2 2 3" xfId="23521"/>
    <cellStyle name="40% - Accent6 2 2 5 2 2 2 3 2" xfId="23522"/>
    <cellStyle name="40% - Accent6 2 2 5 2 2 2 4" xfId="23523"/>
    <cellStyle name="40% - Accent6 2 2 5 2 2 3" xfId="23524"/>
    <cellStyle name="40% - Accent6 2 2 5 2 2 3 2" xfId="23525"/>
    <cellStyle name="40% - Accent6 2 2 5 2 2 3 2 2" xfId="23526"/>
    <cellStyle name="40% - Accent6 2 2 5 2 2 3 3" xfId="23527"/>
    <cellStyle name="40% - Accent6 2 2 5 2 2 4" xfId="23528"/>
    <cellStyle name="40% - Accent6 2 2 5 2 2 4 2" xfId="23529"/>
    <cellStyle name="40% - Accent6 2 2 5 2 2 5" xfId="23530"/>
    <cellStyle name="40% - Accent6 2 2 5 2 3" xfId="23531"/>
    <cellStyle name="40% - Accent6 2 2 5 2 3 2" xfId="23532"/>
    <cellStyle name="40% - Accent6 2 2 5 2 3 2 2" xfId="23533"/>
    <cellStyle name="40% - Accent6 2 2 5 2 3 2 2 2" xfId="23534"/>
    <cellStyle name="40% - Accent6 2 2 5 2 3 2 3" xfId="23535"/>
    <cellStyle name="40% - Accent6 2 2 5 2 3 3" xfId="23536"/>
    <cellStyle name="40% - Accent6 2 2 5 2 3 3 2" xfId="23537"/>
    <cellStyle name="40% - Accent6 2 2 5 2 3 4" xfId="23538"/>
    <cellStyle name="40% - Accent6 2 2 5 2 4" xfId="23539"/>
    <cellStyle name="40% - Accent6 2 2 5 2 4 2" xfId="23540"/>
    <cellStyle name="40% - Accent6 2 2 5 2 4 2 2" xfId="23541"/>
    <cellStyle name="40% - Accent6 2 2 5 2 4 3" xfId="23542"/>
    <cellStyle name="40% - Accent6 2 2 5 2 5" xfId="23543"/>
    <cellStyle name="40% - Accent6 2 2 5 2 5 2" xfId="23544"/>
    <cellStyle name="40% - Accent6 2 2 5 2 6" xfId="23545"/>
    <cellStyle name="40% - Accent6 2 2 5 3" xfId="23546"/>
    <cellStyle name="40% - Accent6 2 2 5 3 2" xfId="23547"/>
    <cellStyle name="40% - Accent6 2 2 5 3 2 2" xfId="23548"/>
    <cellStyle name="40% - Accent6 2 2 5 3 2 2 2" xfId="23549"/>
    <cellStyle name="40% - Accent6 2 2 5 3 2 2 2 2" xfId="23550"/>
    <cellStyle name="40% - Accent6 2 2 5 3 2 2 3" xfId="23551"/>
    <cellStyle name="40% - Accent6 2 2 5 3 2 3" xfId="23552"/>
    <cellStyle name="40% - Accent6 2 2 5 3 2 3 2" xfId="23553"/>
    <cellStyle name="40% - Accent6 2 2 5 3 2 4" xfId="23554"/>
    <cellStyle name="40% - Accent6 2 2 5 3 3" xfId="23555"/>
    <cellStyle name="40% - Accent6 2 2 5 3 3 2" xfId="23556"/>
    <cellStyle name="40% - Accent6 2 2 5 3 3 2 2" xfId="23557"/>
    <cellStyle name="40% - Accent6 2 2 5 3 3 3" xfId="23558"/>
    <cellStyle name="40% - Accent6 2 2 5 3 4" xfId="23559"/>
    <cellStyle name="40% - Accent6 2 2 5 3 4 2" xfId="23560"/>
    <cellStyle name="40% - Accent6 2 2 5 3 5" xfId="23561"/>
    <cellStyle name="40% - Accent6 2 2 5 4" xfId="23562"/>
    <cellStyle name="40% - Accent6 2 2 5 4 2" xfId="23563"/>
    <cellStyle name="40% - Accent6 2 2 5 4 2 2" xfId="23564"/>
    <cellStyle name="40% - Accent6 2 2 5 4 2 2 2" xfId="23565"/>
    <cellStyle name="40% - Accent6 2 2 5 4 2 3" xfId="23566"/>
    <cellStyle name="40% - Accent6 2 2 5 4 3" xfId="23567"/>
    <cellStyle name="40% - Accent6 2 2 5 4 3 2" xfId="23568"/>
    <cellStyle name="40% - Accent6 2 2 5 4 4" xfId="23569"/>
    <cellStyle name="40% - Accent6 2 2 5 5" xfId="23570"/>
    <cellStyle name="40% - Accent6 2 2 5 5 2" xfId="23571"/>
    <cellStyle name="40% - Accent6 2 2 5 5 2 2" xfId="23572"/>
    <cellStyle name="40% - Accent6 2 2 5 5 3" xfId="23573"/>
    <cellStyle name="40% - Accent6 2 2 5 6" xfId="23574"/>
    <cellStyle name="40% - Accent6 2 2 5 6 2" xfId="23575"/>
    <cellStyle name="40% - Accent6 2 2 5 7" xfId="23576"/>
    <cellStyle name="40% - Accent6 2 2 6" xfId="23577"/>
    <cellStyle name="40% - Accent6 2 2 6 2" xfId="23578"/>
    <cellStyle name="40% - Accent6 2 2 6 2 2" xfId="23579"/>
    <cellStyle name="40% - Accent6 2 2 6 2 2 2" xfId="23580"/>
    <cellStyle name="40% - Accent6 2 2 6 2 2 2 2" xfId="23581"/>
    <cellStyle name="40% - Accent6 2 2 6 2 2 2 2 2" xfId="23582"/>
    <cellStyle name="40% - Accent6 2 2 6 2 2 2 3" xfId="23583"/>
    <cellStyle name="40% - Accent6 2 2 6 2 2 3" xfId="23584"/>
    <cellStyle name="40% - Accent6 2 2 6 2 2 3 2" xfId="23585"/>
    <cellStyle name="40% - Accent6 2 2 6 2 2 4" xfId="23586"/>
    <cellStyle name="40% - Accent6 2 2 6 2 3" xfId="23587"/>
    <cellStyle name="40% - Accent6 2 2 6 2 3 2" xfId="23588"/>
    <cellStyle name="40% - Accent6 2 2 6 2 3 2 2" xfId="23589"/>
    <cellStyle name="40% - Accent6 2 2 6 2 3 3" xfId="23590"/>
    <cellStyle name="40% - Accent6 2 2 6 2 4" xfId="23591"/>
    <cellStyle name="40% - Accent6 2 2 6 2 4 2" xfId="23592"/>
    <cellStyle name="40% - Accent6 2 2 6 2 5" xfId="23593"/>
    <cellStyle name="40% - Accent6 2 2 6 3" xfId="23594"/>
    <cellStyle name="40% - Accent6 2 2 6 3 2" xfId="23595"/>
    <cellStyle name="40% - Accent6 2 2 6 3 2 2" xfId="23596"/>
    <cellStyle name="40% - Accent6 2 2 6 3 2 2 2" xfId="23597"/>
    <cellStyle name="40% - Accent6 2 2 6 3 2 3" xfId="23598"/>
    <cellStyle name="40% - Accent6 2 2 6 3 3" xfId="23599"/>
    <cellStyle name="40% - Accent6 2 2 6 3 3 2" xfId="23600"/>
    <cellStyle name="40% - Accent6 2 2 6 3 4" xfId="23601"/>
    <cellStyle name="40% - Accent6 2 2 6 4" xfId="23602"/>
    <cellStyle name="40% - Accent6 2 2 6 4 2" xfId="23603"/>
    <cellStyle name="40% - Accent6 2 2 6 4 2 2" xfId="23604"/>
    <cellStyle name="40% - Accent6 2 2 6 4 3" xfId="23605"/>
    <cellStyle name="40% - Accent6 2 2 6 5" xfId="23606"/>
    <cellStyle name="40% - Accent6 2 2 6 5 2" xfId="23607"/>
    <cellStyle name="40% - Accent6 2 2 6 6" xfId="23608"/>
    <cellStyle name="40% - Accent6 2 2 7" xfId="23609"/>
    <cellStyle name="40% - Accent6 2 2 7 2" xfId="23610"/>
    <cellStyle name="40% - Accent6 2 2 7 2 2" xfId="23611"/>
    <cellStyle name="40% - Accent6 2 2 7 2 2 2" xfId="23612"/>
    <cellStyle name="40% - Accent6 2 2 7 2 2 2 2" xfId="23613"/>
    <cellStyle name="40% - Accent6 2 2 7 2 2 3" xfId="23614"/>
    <cellStyle name="40% - Accent6 2 2 7 2 3" xfId="23615"/>
    <cellStyle name="40% - Accent6 2 2 7 2 3 2" xfId="23616"/>
    <cellStyle name="40% - Accent6 2 2 7 2 4" xfId="23617"/>
    <cellStyle name="40% - Accent6 2 2 7 3" xfId="23618"/>
    <cellStyle name="40% - Accent6 2 2 7 3 2" xfId="23619"/>
    <cellStyle name="40% - Accent6 2 2 7 3 2 2" xfId="23620"/>
    <cellStyle name="40% - Accent6 2 2 7 3 3" xfId="23621"/>
    <cellStyle name="40% - Accent6 2 2 7 4" xfId="23622"/>
    <cellStyle name="40% - Accent6 2 2 7 4 2" xfId="23623"/>
    <cellStyle name="40% - Accent6 2 2 7 5" xfId="23624"/>
    <cellStyle name="40% - Accent6 2 2 8" xfId="23625"/>
    <cellStyle name="40% - Accent6 2 2 8 2" xfId="23626"/>
    <cellStyle name="40% - Accent6 2 2 8 2 2" xfId="23627"/>
    <cellStyle name="40% - Accent6 2 2 8 2 2 2" xfId="23628"/>
    <cellStyle name="40% - Accent6 2 2 8 2 3" xfId="23629"/>
    <cellStyle name="40% - Accent6 2 2 8 3" xfId="23630"/>
    <cellStyle name="40% - Accent6 2 2 8 3 2" xfId="23631"/>
    <cellStyle name="40% - Accent6 2 2 8 4" xfId="23632"/>
    <cellStyle name="40% - Accent6 2 2 9" xfId="23633"/>
    <cellStyle name="40% - Accent6 2 2 9 2" xfId="23634"/>
    <cellStyle name="40% - Accent6 2 2 9 2 2" xfId="23635"/>
    <cellStyle name="40% - Accent6 2 2 9 3" xfId="23636"/>
    <cellStyle name="40% - Accent6 2 3" xfId="23637"/>
    <cellStyle name="40% - Accent6 2 3 10" xfId="23638"/>
    <cellStyle name="40% - Accent6 2 3 2" xfId="23639"/>
    <cellStyle name="40% - Accent6 2 3 2 2" xfId="23640"/>
    <cellStyle name="40% - Accent6 2 3 2 2 2" xfId="23641"/>
    <cellStyle name="40% - Accent6 2 3 2 2 2 2" xfId="23642"/>
    <cellStyle name="40% - Accent6 2 3 2 2 2 2 2" xfId="23643"/>
    <cellStyle name="40% - Accent6 2 3 2 2 2 2 2 2" xfId="23644"/>
    <cellStyle name="40% - Accent6 2 3 2 2 2 2 2 2 2" xfId="23645"/>
    <cellStyle name="40% - Accent6 2 3 2 2 2 2 2 2 2 2" xfId="23646"/>
    <cellStyle name="40% - Accent6 2 3 2 2 2 2 2 2 2 2 2" xfId="23647"/>
    <cellStyle name="40% - Accent6 2 3 2 2 2 2 2 2 2 3" xfId="23648"/>
    <cellStyle name="40% - Accent6 2 3 2 2 2 2 2 2 3" xfId="23649"/>
    <cellStyle name="40% - Accent6 2 3 2 2 2 2 2 2 3 2" xfId="23650"/>
    <cellStyle name="40% - Accent6 2 3 2 2 2 2 2 2 4" xfId="23651"/>
    <cellStyle name="40% - Accent6 2 3 2 2 2 2 2 3" xfId="23652"/>
    <cellStyle name="40% - Accent6 2 3 2 2 2 2 2 3 2" xfId="23653"/>
    <cellStyle name="40% - Accent6 2 3 2 2 2 2 2 3 2 2" xfId="23654"/>
    <cellStyle name="40% - Accent6 2 3 2 2 2 2 2 3 3" xfId="23655"/>
    <cellStyle name="40% - Accent6 2 3 2 2 2 2 2 4" xfId="23656"/>
    <cellStyle name="40% - Accent6 2 3 2 2 2 2 2 4 2" xfId="23657"/>
    <cellStyle name="40% - Accent6 2 3 2 2 2 2 2 5" xfId="23658"/>
    <cellStyle name="40% - Accent6 2 3 2 2 2 2 3" xfId="23659"/>
    <cellStyle name="40% - Accent6 2 3 2 2 2 2 3 2" xfId="23660"/>
    <cellStyle name="40% - Accent6 2 3 2 2 2 2 3 2 2" xfId="23661"/>
    <cellStyle name="40% - Accent6 2 3 2 2 2 2 3 2 2 2" xfId="23662"/>
    <cellStyle name="40% - Accent6 2 3 2 2 2 2 3 2 3" xfId="23663"/>
    <cellStyle name="40% - Accent6 2 3 2 2 2 2 3 3" xfId="23664"/>
    <cellStyle name="40% - Accent6 2 3 2 2 2 2 3 3 2" xfId="23665"/>
    <cellStyle name="40% - Accent6 2 3 2 2 2 2 3 4" xfId="23666"/>
    <cellStyle name="40% - Accent6 2 3 2 2 2 2 4" xfId="23667"/>
    <cellStyle name="40% - Accent6 2 3 2 2 2 2 4 2" xfId="23668"/>
    <cellStyle name="40% - Accent6 2 3 2 2 2 2 4 2 2" xfId="23669"/>
    <cellStyle name="40% - Accent6 2 3 2 2 2 2 4 3" xfId="23670"/>
    <cellStyle name="40% - Accent6 2 3 2 2 2 2 5" xfId="23671"/>
    <cellStyle name="40% - Accent6 2 3 2 2 2 2 5 2" xfId="23672"/>
    <cellStyle name="40% - Accent6 2 3 2 2 2 2 6" xfId="23673"/>
    <cellStyle name="40% - Accent6 2 3 2 2 2 3" xfId="23674"/>
    <cellStyle name="40% - Accent6 2 3 2 2 2 3 2" xfId="23675"/>
    <cellStyle name="40% - Accent6 2 3 2 2 2 3 2 2" xfId="23676"/>
    <cellStyle name="40% - Accent6 2 3 2 2 2 3 2 2 2" xfId="23677"/>
    <cellStyle name="40% - Accent6 2 3 2 2 2 3 2 2 2 2" xfId="23678"/>
    <cellStyle name="40% - Accent6 2 3 2 2 2 3 2 2 3" xfId="23679"/>
    <cellStyle name="40% - Accent6 2 3 2 2 2 3 2 3" xfId="23680"/>
    <cellStyle name="40% - Accent6 2 3 2 2 2 3 2 3 2" xfId="23681"/>
    <cellStyle name="40% - Accent6 2 3 2 2 2 3 2 4" xfId="23682"/>
    <cellStyle name="40% - Accent6 2 3 2 2 2 3 3" xfId="23683"/>
    <cellStyle name="40% - Accent6 2 3 2 2 2 3 3 2" xfId="23684"/>
    <cellStyle name="40% - Accent6 2 3 2 2 2 3 3 2 2" xfId="23685"/>
    <cellStyle name="40% - Accent6 2 3 2 2 2 3 3 3" xfId="23686"/>
    <cellStyle name="40% - Accent6 2 3 2 2 2 3 4" xfId="23687"/>
    <cellStyle name="40% - Accent6 2 3 2 2 2 3 4 2" xfId="23688"/>
    <cellStyle name="40% - Accent6 2 3 2 2 2 3 5" xfId="23689"/>
    <cellStyle name="40% - Accent6 2 3 2 2 2 4" xfId="23690"/>
    <cellStyle name="40% - Accent6 2 3 2 2 2 4 2" xfId="23691"/>
    <cellStyle name="40% - Accent6 2 3 2 2 2 4 2 2" xfId="23692"/>
    <cellStyle name="40% - Accent6 2 3 2 2 2 4 2 2 2" xfId="23693"/>
    <cellStyle name="40% - Accent6 2 3 2 2 2 4 2 3" xfId="23694"/>
    <cellStyle name="40% - Accent6 2 3 2 2 2 4 3" xfId="23695"/>
    <cellStyle name="40% - Accent6 2 3 2 2 2 4 3 2" xfId="23696"/>
    <cellStyle name="40% - Accent6 2 3 2 2 2 4 4" xfId="23697"/>
    <cellStyle name="40% - Accent6 2 3 2 2 2 5" xfId="23698"/>
    <cellStyle name="40% - Accent6 2 3 2 2 2 5 2" xfId="23699"/>
    <cellStyle name="40% - Accent6 2 3 2 2 2 5 2 2" xfId="23700"/>
    <cellStyle name="40% - Accent6 2 3 2 2 2 5 3" xfId="23701"/>
    <cellStyle name="40% - Accent6 2 3 2 2 2 6" xfId="23702"/>
    <cellStyle name="40% - Accent6 2 3 2 2 2 6 2" xfId="23703"/>
    <cellStyle name="40% - Accent6 2 3 2 2 2 7" xfId="23704"/>
    <cellStyle name="40% - Accent6 2 3 2 2 3" xfId="23705"/>
    <cellStyle name="40% - Accent6 2 3 2 2 3 2" xfId="23706"/>
    <cellStyle name="40% - Accent6 2 3 2 2 3 2 2" xfId="23707"/>
    <cellStyle name="40% - Accent6 2 3 2 2 3 2 2 2" xfId="23708"/>
    <cellStyle name="40% - Accent6 2 3 2 2 3 2 2 2 2" xfId="23709"/>
    <cellStyle name="40% - Accent6 2 3 2 2 3 2 2 2 2 2" xfId="23710"/>
    <cellStyle name="40% - Accent6 2 3 2 2 3 2 2 2 3" xfId="23711"/>
    <cellStyle name="40% - Accent6 2 3 2 2 3 2 2 3" xfId="23712"/>
    <cellStyle name="40% - Accent6 2 3 2 2 3 2 2 3 2" xfId="23713"/>
    <cellStyle name="40% - Accent6 2 3 2 2 3 2 2 4" xfId="23714"/>
    <cellStyle name="40% - Accent6 2 3 2 2 3 2 3" xfId="23715"/>
    <cellStyle name="40% - Accent6 2 3 2 2 3 2 3 2" xfId="23716"/>
    <cellStyle name="40% - Accent6 2 3 2 2 3 2 3 2 2" xfId="23717"/>
    <cellStyle name="40% - Accent6 2 3 2 2 3 2 3 3" xfId="23718"/>
    <cellStyle name="40% - Accent6 2 3 2 2 3 2 4" xfId="23719"/>
    <cellStyle name="40% - Accent6 2 3 2 2 3 2 4 2" xfId="23720"/>
    <cellStyle name="40% - Accent6 2 3 2 2 3 2 5" xfId="23721"/>
    <cellStyle name="40% - Accent6 2 3 2 2 3 3" xfId="23722"/>
    <cellStyle name="40% - Accent6 2 3 2 2 3 3 2" xfId="23723"/>
    <cellStyle name="40% - Accent6 2 3 2 2 3 3 2 2" xfId="23724"/>
    <cellStyle name="40% - Accent6 2 3 2 2 3 3 2 2 2" xfId="23725"/>
    <cellStyle name="40% - Accent6 2 3 2 2 3 3 2 3" xfId="23726"/>
    <cellStyle name="40% - Accent6 2 3 2 2 3 3 3" xfId="23727"/>
    <cellStyle name="40% - Accent6 2 3 2 2 3 3 3 2" xfId="23728"/>
    <cellStyle name="40% - Accent6 2 3 2 2 3 3 4" xfId="23729"/>
    <cellStyle name="40% - Accent6 2 3 2 2 3 4" xfId="23730"/>
    <cellStyle name="40% - Accent6 2 3 2 2 3 4 2" xfId="23731"/>
    <cellStyle name="40% - Accent6 2 3 2 2 3 4 2 2" xfId="23732"/>
    <cellStyle name="40% - Accent6 2 3 2 2 3 4 3" xfId="23733"/>
    <cellStyle name="40% - Accent6 2 3 2 2 3 5" xfId="23734"/>
    <cellStyle name="40% - Accent6 2 3 2 2 3 5 2" xfId="23735"/>
    <cellStyle name="40% - Accent6 2 3 2 2 3 6" xfId="23736"/>
    <cellStyle name="40% - Accent6 2 3 2 2 4" xfId="23737"/>
    <cellStyle name="40% - Accent6 2 3 2 2 4 2" xfId="23738"/>
    <cellStyle name="40% - Accent6 2 3 2 2 4 2 2" xfId="23739"/>
    <cellStyle name="40% - Accent6 2 3 2 2 4 2 2 2" xfId="23740"/>
    <cellStyle name="40% - Accent6 2 3 2 2 4 2 2 2 2" xfId="23741"/>
    <cellStyle name="40% - Accent6 2 3 2 2 4 2 2 3" xfId="23742"/>
    <cellStyle name="40% - Accent6 2 3 2 2 4 2 3" xfId="23743"/>
    <cellStyle name="40% - Accent6 2 3 2 2 4 2 3 2" xfId="23744"/>
    <cellStyle name="40% - Accent6 2 3 2 2 4 2 4" xfId="23745"/>
    <cellStyle name="40% - Accent6 2 3 2 2 4 3" xfId="23746"/>
    <cellStyle name="40% - Accent6 2 3 2 2 4 3 2" xfId="23747"/>
    <cellStyle name="40% - Accent6 2 3 2 2 4 3 2 2" xfId="23748"/>
    <cellStyle name="40% - Accent6 2 3 2 2 4 3 3" xfId="23749"/>
    <cellStyle name="40% - Accent6 2 3 2 2 4 4" xfId="23750"/>
    <cellStyle name="40% - Accent6 2 3 2 2 4 4 2" xfId="23751"/>
    <cellStyle name="40% - Accent6 2 3 2 2 4 5" xfId="23752"/>
    <cellStyle name="40% - Accent6 2 3 2 2 5" xfId="23753"/>
    <cellStyle name="40% - Accent6 2 3 2 2 5 2" xfId="23754"/>
    <cellStyle name="40% - Accent6 2 3 2 2 5 2 2" xfId="23755"/>
    <cellStyle name="40% - Accent6 2 3 2 2 5 2 2 2" xfId="23756"/>
    <cellStyle name="40% - Accent6 2 3 2 2 5 2 3" xfId="23757"/>
    <cellStyle name="40% - Accent6 2 3 2 2 5 3" xfId="23758"/>
    <cellStyle name="40% - Accent6 2 3 2 2 5 3 2" xfId="23759"/>
    <cellStyle name="40% - Accent6 2 3 2 2 5 4" xfId="23760"/>
    <cellStyle name="40% - Accent6 2 3 2 2 6" xfId="23761"/>
    <cellStyle name="40% - Accent6 2 3 2 2 6 2" xfId="23762"/>
    <cellStyle name="40% - Accent6 2 3 2 2 6 2 2" xfId="23763"/>
    <cellStyle name="40% - Accent6 2 3 2 2 6 3" xfId="23764"/>
    <cellStyle name="40% - Accent6 2 3 2 2 7" xfId="23765"/>
    <cellStyle name="40% - Accent6 2 3 2 2 7 2" xfId="23766"/>
    <cellStyle name="40% - Accent6 2 3 2 2 8" xfId="23767"/>
    <cellStyle name="40% - Accent6 2 3 2 3" xfId="23768"/>
    <cellStyle name="40% - Accent6 2 3 2 3 2" xfId="23769"/>
    <cellStyle name="40% - Accent6 2 3 2 3 2 2" xfId="23770"/>
    <cellStyle name="40% - Accent6 2 3 2 3 2 2 2" xfId="23771"/>
    <cellStyle name="40% - Accent6 2 3 2 3 2 2 2 2" xfId="23772"/>
    <cellStyle name="40% - Accent6 2 3 2 3 2 2 2 2 2" xfId="23773"/>
    <cellStyle name="40% - Accent6 2 3 2 3 2 2 2 2 2 2" xfId="23774"/>
    <cellStyle name="40% - Accent6 2 3 2 3 2 2 2 2 3" xfId="23775"/>
    <cellStyle name="40% - Accent6 2 3 2 3 2 2 2 3" xfId="23776"/>
    <cellStyle name="40% - Accent6 2 3 2 3 2 2 2 3 2" xfId="23777"/>
    <cellStyle name="40% - Accent6 2 3 2 3 2 2 2 4" xfId="23778"/>
    <cellStyle name="40% - Accent6 2 3 2 3 2 2 3" xfId="23779"/>
    <cellStyle name="40% - Accent6 2 3 2 3 2 2 3 2" xfId="23780"/>
    <cellStyle name="40% - Accent6 2 3 2 3 2 2 3 2 2" xfId="23781"/>
    <cellStyle name="40% - Accent6 2 3 2 3 2 2 3 3" xfId="23782"/>
    <cellStyle name="40% - Accent6 2 3 2 3 2 2 4" xfId="23783"/>
    <cellStyle name="40% - Accent6 2 3 2 3 2 2 4 2" xfId="23784"/>
    <cellStyle name="40% - Accent6 2 3 2 3 2 2 5" xfId="23785"/>
    <cellStyle name="40% - Accent6 2 3 2 3 2 3" xfId="23786"/>
    <cellStyle name="40% - Accent6 2 3 2 3 2 3 2" xfId="23787"/>
    <cellStyle name="40% - Accent6 2 3 2 3 2 3 2 2" xfId="23788"/>
    <cellStyle name="40% - Accent6 2 3 2 3 2 3 2 2 2" xfId="23789"/>
    <cellStyle name="40% - Accent6 2 3 2 3 2 3 2 3" xfId="23790"/>
    <cellStyle name="40% - Accent6 2 3 2 3 2 3 3" xfId="23791"/>
    <cellStyle name="40% - Accent6 2 3 2 3 2 3 3 2" xfId="23792"/>
    <cellStyle name="40% - Accent6 2 3 2 3 2 3 4" xfId="23793"/>
    <cellStyle name="40% - Accent6 2 3 2 3 2 4" xfId="23794"/>
    <cellStyle name="40% - Accent6 2 3 2 3 2 4 2" xfId="23795"/>
    <cellStyle name="40% - Accent6 2 3 2 3 2 4 2 2" xfId="23796"/>
    <cellStyle name="40% - Accent6 2 3 2 3 2 4 3" xfId="23797"/>
    <cellStyle name="40% - Accent6 2 3 2 3 2 5" xfId="23798"/>
    <cellStyle name="40% - Accent6 2 3 2 3 2 5 2" xfId="23799"/>
    <cellStyle name="40% - Accent6 2 3 2 3 2 6" xfId="23800"/>
    <cellStyle name="40% - Accent6 2 3 2 3 3" xfId="23801"/>
    <cellStyle name="40% - Accent6 2 3 2 3 3 2" xfId="23802"/>
    <cellStyle name="40% - Accent6 2 3 2 3 3 2 2" xfId="23803"/>
    <cellStyle name="40% - Accent6 2 3 2 3 3 2 2 2" xfId="23804"/>
    <cellStyle name="40% - Accent6 2 3 2 3 3 2 2 2 2" xfId="23805"/>
    <cellStyle name="40% - Accent6 2 3 2 3 3 2 2 3" xfId="23806"/>
    <cellStyle name="40% - Accent6 2 3 2 3 3 2 3" xfId="23807"/>
    <cellStyle name="40% - Accent6 2 3 2 3 3 2 3 2" xfId="23808"/>
    <cellStyle name="40% - Accent6 2 3 2 3 3 2 4" xfId="23809"/>
    <cellStyle name="40% - Accent6 2 3 2 3 3 3" xfId="23810"/>
    <cellStyle name="40% - Accent6 2 3 2 3 3 3 2" xfId="23811"/>
    <cellStyle name="40% - Accent6 2 3 2 3 3 3 2 2" xfId="23812"/>
    <cellStyle name="40% - Accent6 2 3 2 3 3 3 3" xfId="23813"/>
    <cellStyle name="40% - Accent6 2 3 2 3 3 4" xfId="23814"/>
    <cellStyle name="40% - Accent6 2 3 2 3 3 4 2" xfId="23815"/>
    <cellStyle name="40% - Accent6 2 3 2 3 3 5" xfId="23816"/>
    <cellStyle name="40% - Accent6 2 3 2 3 4" xfId="23817"/>
    <cellStyle name="40% - Accent6 2 3 2 3 4 2" xfId="23818"/>
    <cellStyle name="40% - Accent6 2 3 2 3 4 2 2" xfId="23819"/>
    <cellStyle name="40% - Accent6 2 3 2 3 4 2 2 2" xfId="23820"/>
    <cellStyle name="40% - Accent6 2 3 2 3 4 2 3" xfId="23821"/>
    <cellStyle name="40% - Accent6 2 3 2 3 4 3" xfId="23822"/>
    <cellStyle name="40% - Accent6 2 3 2 3 4 3 2" xfId="23823"/>
    <cellStyle name="40% - Accent6 2 3 2 3 4 4" xfId="23824"/>
    <cellStyle name="40% - Accent6 2 3 2 3 5" xfId="23825"/>
    <cellStyle name="40% - Accent6 2 3 2 3 5 2" xfId="23826"/>
    <cellStyle name="40% - Accent6 2 3 2 3 5 2 2" xfId="23827"/>
    <cellStyle name="40% - Accent6 2 3 2 3 5 3" xfId="23828"/>
    <cellStyle name="40% - Accent6 2 3 2 3 6" xfId="23829"/>
    <cellStyle name="40% - Accent6 2 3 2 3 6 2" xfId="23830"/>
    <cellStyle name="40% - Accent6 2 3 2 3 7" xfId="23831"/>
    <cellStyle name="40% - Accent6 2 3 2 4" xfId="23832"/>
    <cellStyle name="40% - Accent6 2 3 2 4 2" xfId="23833"/>
    <cellStyle name="40% - Accent6 2 3 2 4 2 2" xfId="23834"/>
    <cellStyle name="40% - Accent6 2 3 2 4 2 2 2" xfId="23835"/>
    <cellStyle name="40% - Accent6 2 3 2 4 2 2 2 2" xfId="23836"/>
    <cellStyle name="40% - Accent6 2 3 2 4 2 2 2 2 2" xfId="23837"/>
    <cellStyle name="40% - Accent6 2 3 2 4 2 2 2 3" xfId="23838"/>
    <cellStyle name="40% - Accent6 2 3 2 4 2 2 3" xfId="23839"/>
    <cellStyle name="40% - Accent6 2 3 2 4 2 2 3 2" xfId="23840"/>
    <cellStyle name="40% - Accent6 2 3 2 4 2 2 4" xfId="23841"/>
    <cellStyle name="40% - Accent6 2 3 2 4 2 3" xfId="23842"/>
    <cellStyle name="40% - Accent6 2 3 2 4 2 3 2" xfId="23843"/>
    <cellStyle name="40% - Accent6 2 3 2 4 2 3 2 2" xfId="23844"/>
    <cellStyle name="40% - Accent6 2 3 2 4 2 3 3" xfId="23845"/>
    <cellStyle name="40% - Accent6 2 3 2 4 2 4" xfId="23846"/>
    <cellStyle name="40% - Accent6 2 3 2 4 2 4 2" xfId="23847"/>
    <cellStyle name="40% - Accent6 2 3 2 4 2 5" xfId="23848"/>
    <cellStyle name="40% - Accent6 2 3 2 4 3" xfId="23849"/>
    <cellStyle name="40% - Accent6 2 3 2 4 3 2" xfId="23850"/>
    <cellStyle name="40% - Accent6 2 3 2 4 3 2 2" xfId="23851"/>
    <cellStyle name="40% - Accent6 2 3 2 4 3 2 2 2" xfId="23852"/>
    <cellStyle name="40% - Accent6 2 3 2 4 3 2 3" xfId="23853"/>
    <cellStyle name="40% - Accent6 2 3 2 4 3 3" xfId="23854"/>
    <cellStyle name="40% - Accent6 2 3 2 4 3 3 2" xfId="23855"/>
    <cellStyle name="40% - Accent6 2 3 2 4 3 4" xfId="23856"/>
    <cellStyle name="40% - Accent6 2 3 2 4 4" xfId="23857"/>
    <cellStyle name="40% - Accent6 2 3 2 4 4 2" xfId="23858"/>
    <cellStyle name="40% - Accent6 2 3 2 4 4 2 2" xfId="23859"/>
    <cellStyle name="40% - Accent6 2 3 2 4 4 3" xfId="23860"/>
    <cellStyle name="40% - Accent6 2 3 2 4 5" xfId="23861"/>
    <cellStyle name="40% - Accent6 2 3 2 4 5 2" xfId="23862"/>
    <cellStyle name="40% - Accent6 2 3 2 4 6" xfId="23863"/>
    <cellStyle name="40% - Accent6 2 3 2 5" xfId="23864"/>
    <cellStyle name="40% - Accent6 2 3 2 5 2" xfId="23865"/>
    <cellStyle name="40% - Accent6 2 3 2 5 2 2" xfId="23866"/>
    <cellStyle name="40% - Accent6 2 3 2 5 2 2 2" xfId="23867"/>
    <cellStyle name="40% - Accent6 2 3 2 5 2 2 2 2" xfId="23868"/>
    <cellStyle name="40% - Accent6 2 3 2 5 2 2 3" xfId="23869"/>
    <cellStyle name="40% - Accent6 2 3 2 5 2 3" xfId="23870"/>
    <cellStyle name="40% - Accent6 2 3 2 5 2 3 2" xfId="23871"/>
    <cellStyle name="40% - Accent6 2 3 2 5 2 4" xfId="23872"/>
    <cellStyle name="40% - Accent6 2 3 2 5 3" xfId="23873"/>
    <cellStyle name="40% - Accent6 2 3 2 5 3 2" xfId="23874"/>
    <cellStyle name="40% - Accent6 2 3 2 5 3 2 2" xfId="23875"/>
    <cellStyle name="40% - Accent6 2 3 2 5 3 3" xfId="23876"/>
    <cellStyle name="40% - Accent6 2 3 2 5 4" xfId="23877"/>
    <cellStyle name="40% - Accent6 2 3 2 5 4 2" xfId="23878"/>
    <cellStyle name="40% - Accent6 2 3 2 5 5" xfId="23879"/>
    <cellStyle name="40% - Accent6 2 3 2 6" xfId="23880"/>
    <cellStyle name="40% - Accent6 2 3 2 6 2" xfId="23881"/>
    <cellStyle name="40% - Accent6 2 3 2 6 2 2" xfId="23882"/>
    <cellStyle name="40% - Accent6 2 3 2 6 2 2 2" xfId="23883"/>
    <cellStyle name="40% - Accent6 2 3 2 6 2 3" xfId="23884"/>
    <cellStyle name="40% - Accent6 2 3 2 6 3" xfId="23885"/>
    <cellStyle name="40% - Accent6 2 3 2 6 3 2" xfId="23886"/>
    <cellStyle name="40% - Accent6 2 3 2 6 4" xfId="23887"/>
    <cellStyle name="40% - Accent6 2 3 2 7" xfId="23888"/>
    <cellStyle name="40% - Accent6 2 3 2 7 2" xfId="23889"/>
    <cellStyle name="40% - Accent6 2 3 2 7 2 2" xfId="23890"/>
    <cellStyle name="40% - Accent6 2 3 2 7 3" xfId="23891"/>
    <cellStyle name="40% - Accent6 2 3 2 8" xfId="23892"/>
    <cellStyle name="40% - Accent6 2 3 2 8 2" xfId="23893"/>
    <cellStyle name="40% - Accent6 2 3 2 9" xfId="23894"/>
    <cellStyle name="40% - Accent6 2 3 3" xfId="23895"/>
    <cellStyle name="40% - Accent6 2 3 3 2" xfId="23896"/>
    <cellStyle name="40% - Accent6 2 3 3 2 2" xfId="23897"/>
    <cellStyle name="40% - Accent6 2 3 3 2 2 2" xfId="23898"/>
    <cellStyle name="40% - Accent6 2 3 3 2 2 2 2" xfId="23899"/>
    <cellStyle name="40% - Accent6 2 3 3 2 2 2 2 2" xfId="23900"/>
    <cellStyle name="40% - Accent6 2 3 3 2 2 2 2 2 2" xfId="23901"/>
    <cellStyle name="40% - Accent6 2 3 3 2 2 2 2 2 2 2" xfId="23902"/>
    <cellStyle name="40% - Accent6 2 3 3 2 2 2 2 2 3" xfId="23903"/>
    <cellStyle name="40% - Accent6 2 3 3 2 2 2 2 3" xfId="23904"/>
    <cellStyle name="40% - Accent6 2 3 3 2 2 2 2 3 2" xfId="23905"/>
    <cellStyle name="40% - Accent6 2 3 3 2 2 2 2 4" xfId="23906"/>
    <cellStyle name="40% - Accent6 2 3 3 2 2 2 3" xfId="23907"/>
    <cellStyle name="40% - Accent6 2 3 3 2 2 2 3 2" xfId="23908"/>
    <cellStyle name="40% - Accent6 2 3 3 2 2 2 3 2 2" xfId="23909"/>
    <cellStyle name="40% - Accent6 2 3 3 2 2 2 3 3" xfId="23910"/>
    <cellStyle name="40% - Accent6 2 3 3 2 2 2 4" xfId="23911"/>
    <cellStyle name="40% - Accent6 2 3 3 2 2 2 4 2" xfId="23912"/>
    <cellStyle name="40% - Accent6 2 3 3 2 2 2 5" xfId="23913"/>
    <cellStyle name="40% - Accent6 2 3 3 2 2 3" xfId="23914"/>
    <cellStyle name="40% - Accent6 2 3 3 2 2 3 2" xfId="23915"/>
    <cellStyle name="40% - Accent6 2 3 3 2 2 3 2 2" xfId="23916"/>
    <cellStyle name="40% - Accent6 2 3 3 2 2 3 2 2 2" xfId="23917"/>
    <cellStyle name="40% - Accent6 2 3 3 2 2 3 2 3" xfId="23918"/>
    <cellStyle name="40% - Accent6 2 3 3 2 2 3 3" xfId="23919"/>
    <cellStyle name="40% - Accent6 2 3 3 2 2 3 3 2" xfId="23920"/>
    <cellStyle name="40% - Accent6 2 3 3 2 2 3 4" xfId="23921"/>
    <cellStyle name="40% - Accent6 2 3 3 2 2 4" xfId="23922"/>
    <cellStyle name="40% - Accent6 2 3 3 2 2 4 2" xfId="23923"/>
    <cellStyle name="40% - Accent6 2 3 3 2 2 4 2 2" xfId="23924"/>
    <cellStyle name="40% - Accent6 2 3 3 2 2 4 3" xfId="23925"/>
    <cellStyle name="40% - Accent6 2 3 3 2 2 5" xfId="23926"/>
    <cellStyle name="40% - Accent6 2 3 3 2 2 5 2" xfId="23927"/>
    <cellStyle name="40% - Accent6 2 3 3 2 2 6" xfId="23928"/>
    <cellStyle name="40% - Accent6 2 3 3 2 3" xfId="23929"/>
    <cellStyle name="40% - Accent6 2 3 3 2 3 2" xfId="23930"/>
    <cellStyle name="40% - Accent6 2 3 3 2 3 2 2" xfId="23931"/>
    <cellStyle name="40% - Accent6 2 3 3 2 3 2 2 2" xfId="23932"/>
    <cellStyle name="40% - Accent6 2 3 3 2 3 2 2 2 2" xfId="23933"/>
    <cellStyle name="40% - Accent6 2 3 3 2 3 2 2 3" xfId="23934"/>
    <cellStyle name="40% - Accent6 2 3 3 2 3 2 3" xfId="23935"/>
    <cellStyle name="40% - Accent6 2 3 3 2 3 2 3 2" xfId="23936"/>
    <cellStyle name="40% - Accent6 2 3 3 2 3 2 4" xfId="23937"/>
    <cellStyle name="40% - Accent6 2 3 3 2 3 3" xfId="23938"/>
    <cellStyle name="40% - Accent6 2 3 3 2 3 3 2" xfId="23939"/>
    <cellStyle name="40% - Accent6 2 3 3 2 3 3 2 2" xfId="23940"/>
    <cellStyle name="40% - Accent6 2 3 3 2 3 3 3" xfId="23941"/>
    <cellStyle name="40% - Accent6 2 3 3 2 3 4" xfId="23942"/>
    <cellStyle name="40% - Accent6 2 3 3 2 3 4 2" xfId="23943"/>
    <cellStyle name="40% - Accent6 2 3 3 2 3 5" xfId="23944"/>
    <cellStyle name="40% - Accent6 2 3 3 2 4" xfId="23945"/>
    <cellStyle name="40% - Accent6 2 3 3 2 4 2" xfId="23946"/>
    <cellStyle name="40% - Accent6 2 3 3 2 4 2 2" xfId="23947"/>
    <cellStyle name="40% - Accent6 2 3 3 2 4 2 2 2" xfId="23948"/>
    <cellStyle name="40% - Accent6 2 3 3 2 4 2 3" xfId="23949"/>
    <cellStyle name="40% - Accent6 2 3 3 2 4 3" xfId="23950"/>
    <cellStyle name="40% - Accent6 2 3 3 2 4 3 2" xfId="23951"/>
    <cellStyle name="40% - Accent6 2 3 3 2 4 4" xfId="23952"/>
    <cellStyle name="40% - Accent6 2 3 3 2 5" xfId="23953"/>
    <cellStyle name="40% - Accent6 2 3 3 2 5 2" xfId="23954"/>
    <cellStyle name="40% - Accent6 2 3 3 2 5 2 2" xfId="23955"/>
    <cellStyle name="40% - Accent6 2 3 3 2 5 3" xfId="23956"/>
    <cellStyle name="40% - Accent6 2 3 3 2 6" xfId="23957"/>
    <cellStyle name="40% - Accent6 2 3 3 2 6 2" xfId="23958"/>
    <cellStyle name="40% - Accent6 2 3 3 2 7" xfId="23959"/>
    <cellStyle name="40% - Accent6 2 3 3 3" xfId="23960"/>
    <cellStyle name="40% - Accent6 2 3 3 3 2" xfId="23961"/>
    <cellStyle name="40% - Accent6 2 3 3 3 2 2" xfId="23962"/>
    <cellStyle name="40% - Accent6 2 3 3 3 2 2 2" xfId="23963"/>
    <cellStyle name="40% - Accent6 2 3 3 3 2 2 2 2" xfId="23964"/>
    <cellStyle name="40% - Accent6 2 3 3 3 2 2 2 2 2" xfId="23965"/>
    <cellStyle name="40% - Accent6 2 3 3 3 2 2 2 3" xfId="23966"/>
    <cellStyle name="40% - Accent6 2 3 3 3 2 2 3" xfId="23967"/>
    <cellStyle name="40% - Accent6 2 3 3 3 2 2 3 2" xfId="23968"/>
    <cellStyle name="40% - Accent6 2 3 3 3 2 2 4" xfId="23969"/>
    <cellStyle name="40% - Accent6 2 3 3 3 2 3" xfId="23970"/>
    <cellStyle name="40% - Accent6 2 3 3 3 2 3 2" xfId="23971"/>
    <cellStyle name="40% - Accent6 2 3 3 3 2 3 2 2" xfId="23972"/>
    <cellStyle name="40% - Accent6 2 3 3 3 2 3 3" xfId="23973"/>
    <cellStyle name="40% - Accent6 2 3 3 3 2 4" xfId="23974"/>
    <cellStyle name="40% - Accent6 2 3 3 3 2 4 2" xfId="23975"/>
    <cellStyle name="40% - Accent6 2 3 3 3 2 5" xfId="23976"/>
    <cellStyle name="40% - Accent6 2 3 3 3 3" xfId="23977"/>
    <cellStyle name="40% - Accent6 2 3 3 3 3 2" xfId="23978"/>
    <cellStyle name="40% - Accent6 2 3 3 3 3 2 2" xfId="23979"/>
    <cellStyle name="40% - Accent6 2 3 3 3 3 2 2 2" xfId="23980"/>
    <cellStyle name="40% - Accent6 2 3 3 3 3 2 3" xfId="23981"/>
    <cellStyle name="40% - Accent6 2 3 3 3 3 3" xfId="23982"/>
    <cellStyle name="40% - Accent6 2 3 3 3 3 3 2" xfId="23983"/>
    <cellStyle name="40% - Accent6 2 3 3 3 3 4" xfId="23984"/>
    <cellStyle name="40% - Accent6 2 3 3 3 4" xfId="23985"/>
    <cellStyle name="40% - Accent6 2 3 3 3 4 2" xfId="23986"/>
    <cellStyle name="40% - Accent6 2 3 3 3 4 2 2" xfId="23987"/>
    <cellStyle name="40% - Accent6 2 3 3 3 4 3" xfId="23988"/>
    <cellStyle name="40% - Accent6 2 3 3 3 5" xfId="23989"/>
    <cellStyle name="40% - Accent6 2 3 3 3 5 2" xfId="23990"/>
    <cellStyle name="40% - Accent6 2 3 3 3 6" xfId="23991"/>
    <cellStyle name="40% - Accent6 2 3 3 4" xfId="23992"/>
    <cellStyle name="40% - Accent6 2 3 3 4 2" xfId="23993"/>
    <cellStyle name="40% - Accent6 2 3 3 4 2 2" xfId="23994"/>
    <cellStyle name="40% - Accent6 2 3 3 4 2 2 2" xfId="23995"/>
    <cellStyle name="40% - Accent6 2 3 3 4 2 2 2 2" xfId="23996"/>
    <cellStyle name="40% - Accent6 2 3 3 4 2 2 3" xfId="23997"/>
    <cellStyle name="40% - Accent6 2 3 3 4 2 3" xfId="23998"/>
    <cellStyle name="40% - Accent6 2 3 3 4 2 3 2" xfId="23999"/>
    <cellStyle name="40% - Accent6 2 3 3 4 2 4" xfId="24000"/>
    <cellStyle name="40% - Accent6 2 3 3 4 3" xfId="24001"/>
    <cellStyle name="40% - Accent6 2 3 3 4 3 2" xfId="24002"/>
    <cellStyle name="40% - Accent6 2 3 3 4 3 2 2" xfId="24003"/>
    <cellStyle name="40% - Accent6 2 3 3 4 3 3" xfId="24004"/>
    <cellStyle name="40% - Accent6 2 3 3 4 4" xfId="24005"/>
    <cellStyle name="40% - Accent6 2 3 3 4 4 2" xfId="24006"/>
    <cellStyle name="40% - Accent6 2 3 3 4 5" xfId="24007"/>
    <cellStyle name="40% - Accent6 2 3 3 5" xfId="24008"/>
    <cellStyle name="40% - Accent6 2 3 3 5 2" xfId="24009"/>
    <cellStyle name="40% - Accent6 2 3 3 5 2 2" xfId="24010"/>
    <cellStyle name="40% - Accent6 2 3 3 5 2 2 2" xfId="24011"/>
    <cellStyle name="40% - Accent6 2 3 3 5 2 3" xfId="24012"/>
    <cellStyle name="40% - Accent6 2 3 3 5 3" xfId="24013"/>
    <cellStyle name="40% - Accent6 2 3 3 5 3 2" xfId="24014"/>
    <cellStyle name="40% - Accent6 2 3 3 5 4" xfId="24015"/>
    <cellStyle name="40% - Accent6 2 3 3 6" xfId="24016"/>
    <cellStyle name="40% - Accent6 2 3 3 6 2" xfId="24017"/>
    <cellStyle name="40% - Accent6 2 3 3 6 2 2" xfId="24018"/>
    <cellStyle name="40% - Accent6 2 3 3 6 3" xfId="24019"/>
    <cellStyle name="40% - Accent6 2 3 3 7" xfId="24020"/>
    <cellStyle name="40% - Accent6 2 3 3 7 2" xfId="24021"/>
    <cellStyle name="40% - Accent6 2 3 3 8" xfId="24022"/>
    <cellStyle name="40% - Accent6 2 3 4" xfId="24023"/>
    <cellStyle name="40% - Accent6 2 3 4 2" xfId="24024"/>
    <cellStyle name="40% - Accent6 2 3 4 2 2" xfId="24025"/>
    <cellStyle name="40% - Accent6 2 3 4 2 2 2" xfId="24026"/>
    <cellStyle name="40% - Accent6 2 3 4 2 2 2 2" xfId="24027"/>
    <cellStyle name="40% - Accent6 2 3 4 2 2 2 2 2" xfId="24028"/>
    <cellStyle name="40% - Accent6 2 3 4 2 2 2 2 2 2" xfId="24029"/>
    <cellStyle name="40% - Accent6 2 3 4 2 2 2 2 3" xfId="24030"/>
    <cellStyle name="40% - Accent6 2 3 4 2 2 2 3" xfId="24031"/>
    <cellStyle name="40% - Accent6 2 3 4 2 2 2 3 2" xfId="24032"/>
    <cellStyle name="40% - Accent6 2 3 4 2 2 2 4" xfId="24033"/>
    <cellStyle name="40% - Accent6 2 3 4 2 2 3" xfId="24034"/>
    <cellStyle name="40% - Accent6 2 3 4 2 2 3 2" xfId="24035"/>
    <cellStyle name="40% - Accent6 2 3 4 2 2 3 2 2" xfId="24036"/>
    <cellStyle name="40% - Accent6 2 3 4 2 2 3 3" xfId="24037"/>
    <cellStyle name="40% - Accent6 2 3 4 2 2 4" xfId="24038"/>
    <cellStyle name="40% - Accent6 2 3 4 2 2 4 2" xfId="24039"/>
    <cellStyle name="40% - Accent6 2 3 4 2 2 5" xfId="24040"/>
    <cellStyle name="40% - Accent6 2 3 4 2 3" xfId="24041"/>
    <cellStyle name="40% - Accent6 2 3 4 2 3 2" xfId="24042"/>
    <cellStyle name="40% - Accent6 2 3 4 2 3 2 2" xfId="24043"/>
    <cellStyle name="40% - Accent6 2 3 4 2 3 2 2 2" xfId="24044"/>
    <cellStyle name="40% - Accent6 2 3 4 2 3 2 3" xfId="24045"/>
    <cellStyle name="40% - Accent6 2 3 4 2 3 3" xfId="24046"/>
    <cellStyle name="40% - Accent6 2 3 4 2 3 3 2" xfId="24047"/>
    <cellStyle name="40% - Accent6 2 3 4 2 3 4" xfId="24048"/>
    <cellStyle name="40% - Accent6 2 3 4 2 4" xfId="24049"/>
    <cellStyle name="40% - Accent6 2 3 4 2 4 2" xfId="24050"/>
    <cellStyle name="40% - Accent6 2 3 4 2 4 2 2" xfId="24051"/>
    <cellStyle name="40% - Accent6 2 3 4 2 4 3" xfId="24052"/>
    <cellStyle name="40% - Accent6 2 3 4 2 5" xfId="24053"/>
    <cellStyle name="40% - Accent6 2 3 4 2 5 2" xfId="24054"/>
    <cellStyle name="40% - Accent6 2 3 4 2 6" xfId="24055"/>
    <cellStyle name="40% - Accent6 2 3 4 3" xfId="24056"/>
    <cellStyle name="40% - Accent6 2 3 4 3 2" xfId="24057"/>
    <cellStyle name="40% - Accent6 2 3 4 3 2 2" xfId="24058"/>
    <cellStyle name="40% - Accent6 2 3 4 3 2 2 2" xfId="24059"/>
    <cellStyle name="40% - Accent6 2 3 4 3 2 2 2 2" xfId="24060"/>
    <cellStyle name="40% - Accent6 2 3 4 3 2 2 3" xfId="24061"/>
    <cellStyle name="40% - Accent6 2 3 4 3 2 3" xfId="24062"/>
    <cellStyle name="40% - Accent6 2 3 4 3 2 3 2" xfId="24063"/>
    <cellStyle name="40% - Accent6 2 3 4 3 2 4" xfId="24064"/>
    <cellStyle name="40% - Accent6 2 3 4 3 3" xfId="24065"/>
    <cellStyle name="40% - Accent6 2 3 4 3 3 2" xfId="24066"/>
    <cellStyle name="40% - Accent6 2 3 4 3 3 2 2" xfId="24067"/>
    <cellStyle name="40% - Accent6 2 3 4 3 3 3" xfId="24068"/>
    <cellStyle name="40% - Accent6 2 3 4 3 4" xfId="24069"/>
    <cellStyle name="40% - Accent6 2 3 4 3 4 2" xfId="24070"/>
    <cellStyle name="40% - Accent6 2 3 4 3 5" xfId="24071"/>
    <cellStyle name="40% - Accent6 2 3 4 4" xfId="24072"/>
    <cellStyle name="40% - Accent6 2 3 4 4 2" xfId="24073"/>
    <cellStyle name="40% - Accent6 2 3 4 4 2 2" xfId="24074"/>
    <cellStyle name="40% - Accent6 2 3 4 4 2 2 2" xfId="24075"/>
    <cellStyle name="40% - Accent6 2 3 4 4 2 3" xfId="24076"/>
    <cellStyle name="40% - Accent6 2 3 4 4 3" xfId="24077"/>
    <cellStyle name="40% - Accent6 2 3 4 4 3 2" xfId="24078"/>
    <cellStyle name="40% - Accent6 2 3 4 4 4" xfId="24079"/>
    <cellStyle name="40% - Accent6 2 3 4 5" xfId="24080"/>
    <cellStyle name="40% - Accent6 2 3 4 5 2" xfId="24081"/>
    <cellStyle name="40% - Accent6 2 3 4 5 2 2" xfId="24082"/>
    <cellStyle name="40% - Accent6 2 3 4 5 3" xfId="24083"/>
    <cellStyle name="40% - Accent6 2 3 4 6" xfId="24084"/>
    <cellStyle name="40% - Accent6 2 3 4 6 2" xfId="24085"/>
    <cellStyle name="40% - Accent6 2 3 4 7" xfId="24086"/>
    <cellStyle name="40% - Accent6 2 3 5" xfId="24087"/>
    <cellStyle name="40% - Accent6 2 3 5 2" xfId="24088"/>
    <cellStyle name="40% - Accent6 2 3 5 2 2" xfId="24089"/>
    <cellStyle name="40% - Accent6 2 3 5 2 2 2" xfId="24090"/>
    <cellStyle name="40% - Accent6 2 3 5 2 2 2 2" xfId="24091"/>
    <cellStyle name="40% - Accent6 2 3 5 2 2 2 2 2" xfId="24092"/>
    <cellStyle name="40% - Accent6 2 3 5 2 2 2 3" xfId="24093"/>
    <cellStyle name="40% - Accent6 2 3 5 2 2 3" xfId="24094"/>
    <cellStyle name="40% - Accent6 2 3 5 2 2 3 2" xfId="24095"/>
    <cellStyle name="40% - Accent6 2 3 5 2 2 4" xfId="24096"/>
    <cellStyle name="40% - Accent6 2 3 5 2 3" xfId="24097"/>
    <cellStyle name="40% - Accent6 2 3 5 2 3 2" xfId="24098"/>
    <cellStyle name="40% - Accent6 2 3 5 2 3 2 2" xfId="24099"/>
    <cellStyle name="40% - Accent6 2 3 5 2 3 3" xfId="24100"/>
    <cellStyle name="40% - Accent6 2 3 5 2 4" xfId="24101"/>
    <cellStyle name="40% - Accent6 2 3 5 2 4 2" xfId="24102"/>
    <cellStyle name="40% - Accent6 2 3 5 2 5" xfId="24103"/>
    <cellStyle name="40% - Accent6 2 3 5 3" xfId="24104"/>
    <cellStyle name="40% - Accent6 2 3 5 3 2" xfId="24105"/>
    <cellStyle name="40% - Accent6 2 3 5 3 2 2" xfId="24106"/>
    <cellStyle name="40% - Accent6 2 3 5 3 2 2 2" xfId="24107"/>
    <cellStyle name="40% - Accent6 2 3 5 3 2 3" xfId="24108"/>
    <cellStyle name="40% - Accent6 2 3 5 3 3" xfId="24109"/>
    <cellStyle name="40% - Accent6 2 3 5 3 3 2" xfId="24110"/>
    <cellStyle name="40% - Accent6 2 3 5 3 4" xfId="24111"/>
    <cellStyle name="40% - Accent6 2 3 5 4" xfId="24112"/>
    <cellStyle name="40% - Accent6 2 3 5 4 2" xfId="24113"/>
    <cellStyle name="40% - Accent6 2 3 5 4 2 2" xfId="24114"/>
    <cellStyle name="40% - Accent6 2 3 5 4 3" xfId="24115"/>
    <cellStyle name="40% - Accent6 2 3 5 5" xfId="24116"/>
    <cellStyle name="40% - Accent6 2 3 5 5 2" xfId="24117"/>
    <cellStyle name="40% - Accent6 2 3 5 6" xfId="24118"/>
    <cellStyle name="40% - Accent6 2 3 6" xfId="24119"/>
    <cellStyle name="40% - Accent6 2 3 6 2" xfId="24120"/>
    <cellStyle name="40% - Accent6 2 3 6 2 2" xfId="24121"/>
    <cellStyle name="40% - Accent6 2 3 6 2 2 2" xfId="24122"/>
    <cellStyle name="40% - Accent6 2 3 6 2 2 2 2" xfId="24123"/>
    <cellStyle name="40% - Accent6 2 3 6 2 2 3" xfId="24124"/>
    <cellStyle name="40% - Accent6 2 3 6 2 3" xfId="24125"/>
    <cellStyle name="40% - Accent6 2 3 6 2 3 2" xfId="24126"/>
    <cellStyle name="40% - Accent6 2 3 6 2 4" xfId="24127"/>
    <cellStyle name="40% - Accent6 2 3 6 3" xfId="24128"/>
    <cellStyle name="40% - Accent6 2 3 6 3 2" xfId="24129"/>
    <cellStyle name="40% - Accent6 2 3 6 3 2 2" xfId="24130"/>
    <cellStyle name="40% - Accent6 2 3 6 3 3" xfId="24131"/>
    <cellStyle name="40% - Accent6 2 3 6 4" xfId="24132"/>
    <cellStyle name="40% - Accent6 2 3 6 4 2" xfId="24133"/>
    <cellStyle name="40% - Accent6 2 3 6 5" xfId="24134"/>
    <cellStyle name="40% - Accent6 2 3 7" xfId="24135"/>
    <cellStyle name="40% - Accent6 2 3 7 2" xfId="24136"/>
    <cellStyle name="40% - Accent6 2 3 7 2 2" xfId="24137"/>
    <cellStyle name="40% - Accent6 2 3 7 2 2 2" xfId="24138"/>
    <cellStyle name="40% - Accent6 2 3 7 2 3" xfId="24139"/>
    <cellStyle name="40% - Accent6 2 3 7 3" xfId="24140"/>
    <cellStyle name="40% - Accent6 2 3 7 3 2" xfId="24141"/>
    <cellStyle name="40% - Accent6 2 3 7 4" xfId="24142"/>
    <cellStyle name="40% - Accent6 2 3 8" xfId="24143"/>
    <cellStyle name="40% - Accent6 2 3 8 2" xfId="24144"/>
    <cellStyle name="40% - Accent6 2 3 8 2 2" xfId="24145"/>
    <cellStyle name="40% - Accent6 2 3 8 3" xfId="24146"/>
    <cellStyle name="40% - Accent6 2 3 9" xfId="24147"/>
    <cellStyle name="40% - Accent6 2 3 9 2" xfId="24148"/>
    <cellStyle name="40% - Accent6 2 4" xfId="24149"/>
    <cellStyle name="40% - Accent6 2 4 2" xfId="24150"/>
    <cellStyle name="40% - Accent6 2 4 2 2" xfId="24151"/>
    <cellStyle name="40% - Accent6 2 4 2 2 2" xfId="24152"/>
    <cellStyle name="40% - Accent6 2 4 2 2 2 2" xfId="24153"/>
    <cellStyle name="40% - Accent6 2 4 2 2 2 2 2" xfId="24154"/>
    <cellStyle name="40% - Accent6 2 4 2 2 2 2 2 2" xfId="24155"/>
    <cellStyle name="40% - Accent6 2 4 2 2 2 2 2 2 2" xfId="24156"/>
    <cellStyle name="40% - Accent6 2 4 2 2 2 2 2 2 2 2" xfId="24157"/>
    <cellStyle name="40% - Accent6 2 4 2 2 2 2 2 2 3" xfId="24158"/>
    <cellStyle name="40% - Accent6 2 4 2 2 2 2 2 3" xfId="24159"/>
    <cellStyle name="40% - Accent6 2 4 2 2 2 2 2 3 2" xfId="24160"/>
    <cellStyle name="40% - Accent6 2 4 2 2 2 2 2 4" xfId="24161"/>
    <cellStyle name="40% - Accent6 2 4 2 2 2 2 3" xfId="24162"/>
    <cellStyle name="40% - Accent6 2 4 2 2 2 2 3 2" xfId="24163"/>
    <cellStyle name="40% - Accent6 2 4 2 2 2 2 3 2 2" xfId="24164"/>
    <cellStyle name="40% - Accent6 2 4 2 2 2 2 3 3" xfId="24165"/>
    <cellStyle name="40% - Accent6 2 4 2 2 2 2 4" xfId="24166"/>
    <cellStyle name="40% - Accent6 2 4 2 2 2 2 4 2" xfId="24167"/>
    <cellStyle name="40% - Accent6 2 4 2 2 2 2 5" xfId="24168"/>
    <cellStyle name="40% - Accent6 2 4 2 2 2 3" xfId="24169"/>
    <cellStyle name="40% - Accent6 2 4 2 2 2 3 2" xfId="24170"/>
    <cellStyle name="40% - Accent6 2 4 2 2 2 3 2 2" xfId="24171"/>
    <cellStyle name="40% - Accent6 2 4 2 2 2 3 2 2 2" xfId="24172"/>
    <cellStyle name="40% - Accent6 2 4 2 2 2 3 2 3" xfId="24173"/>
    <cellStyle name="40% - Accent6 2 4 2 2 2 3 3" xfId="24174"/>
    <cellStyle name="40% - Accent6 2 4 2 2 2 3 3 2" xfId="24175"/>
    <cellStyle name="40% - Accent6 2 4 2 2 2 3 4" xfId="24176"/>
    <cellStyle name="40% - Accent6 2 4 2 2 2 4" xfId="24177"/>
    <cellStyle name="40% - Accent6 2 4 2 2 2 4 2" xfId="24178"/>
    <cellStyle name="40% - Accent6 2 4 2 2 2 4 2 2" xfId="24179"/>
    <cellStyle name="40% - Accent6 2 4 2 2 2 4 3" xfId="24180"/>
    <cellStyle name="40% - Accent6 2 4 2 2 2 5" xfId="24181"/>
    <cellStyle name="40% - Accent6 2 4 2 2 2 5 2" xfId="24182"/>
    <cellStyle name="40% - Accent6 2 4 2 2 2 6" xfId="24183"/>
    <cellStyle name="40% - Accent6 2 4 2 2 3" xfId="24184"/>
    <cellStyle name="40% - Accent6 2 4 2 2 3 2" xfId="24185"/>
    <cellStyle name="40% - Accent6 2 4 2 2 3 2 2" xfId="24186"/>
    <cellStyle name="40% - Accent6 2 4 2 2 3 2 2 2" xfId="24187"/>
    <cellStyle name="40% - Accent6 2 4 2 2 3 2 2 2 2" xfId="24188"/>
    <cellStyle name="40% - Accent6 2 4 2 2 3 2 2 3" xfId="24189"/>
    <cellStyle name="40% - Accent6 2 4 2 2 3 2 3" xfId="24190"/>
    <cellStyle name="40% - Accent6 2 4 2 2 3 2 3 2" xfId="24191"/>
    <cellStyle name="40% - Accent6 2 4 2 2 3 2 4" xfId="24192"/>
    <cellStyle name="40% - Accent6 2 4 2 2 3 3" xfId="24193"/>
    <cellStyle name="40% - Accent6 2 4 2 2 3 3 2" xfId="24194"/>
    <cellStyle name="40% - Accent6 2 4 2 2 3 3 2 2" xfId="24195"/>
    <cellStyle name="40% - Accent6 2 4 2 2 3 3 3" xfId="24196"/>
    <cellStyle name="40% - Accent6 2 4 2 2 3 4" xfId="24197"/>
    <cellStyle name="40% - Accent6 2 4 2 2 3 4 2" xfId="24198"/>
    <cellStyle name="40% - Accent6 2 4 2 2 3 5" xfId="24199"/>
    <cellStyle name="40% - Accent6 2 4 2 2 4" xfId="24200"/>
    <cellStyle name="40% - Accent6 2 4 2 2 4 2" xfId="24201"/>
    <cellStyle name="40% - Accent6 2 4 2 2 4 2 2" xfId="24202"/>
    <cellStyle name="40% - Accent6 2 4 2 2 4 2 2 2" xfId="24203"/>
    <cellStyle name="40% - Accent6 2 4 2 2 4 2 3" xfId="24204"/>
    <cellStyle name="40% - Accent6 2 4 2 2 4 3" xfId="24205"/>
    <cellStyle name="40% - Accent6 2 4 2 2 4 3 2" xfId="24206"/>
    <cellStyle name="40% - Accent6 2 4 2 2 4 4" xfId="24207"/>
    <cellStyle name="40% - Accent6 2 4 2 2 5" xfId="24208"/>
    <cellStyle name="40% - Accent6 2 4 2 2 5 2" xfId="24209"/>
    <cellStyle name="40% - Accent6 2 4 2 2 5 2 2" xfId="24210"/>
    <cellStyle name="40% - Accent6 2 4 2 2 5 3" xfId="24211"/>
    <cellStyle name="40% - Accent6 2 4 2 2 6" xfId="24212"/>
    <cellStyle name="40% - Accent6 2 4 2 2 6 2" xfId="24213"/>
    <cellStyle name="40% - Accent6 2 4 2 2 7" xfId="24214"/>
    <cellStyle name="40% - Accent6 2 4 2 3" xfId="24215"/>
    <cellStyle name="40% - Accent6 2 4 2 3 2" xfId="24216"/>
    <cellStyle name="40% - Accent6 2 4 2 3 2 2" xfId="24217"/>
    <cellStyle name="40% - Accent6 2 4 2 3 2 2 2" xfId="24218"/>
    <cellStyle name="40% - Accent6 2 4 2 3 2 2 2 2" xfId="24219"/>
    <cellStyle name="40% - Accent6 2 4 2 3 2 2 2 2 2" xfId="24220"/>
    <cellStyle name="40% - Accent6 2 4 2 3 2 2 2 3" xfId="24221"/>
    <cellStyle name="40% - Accent6 2 4 2 3 2 2 3" xfId="24222"/>
    <cellStyle name="40% - Accent6 2 4 2 3 2 2 3 2" xfId="24223"/>
    <cellStyle name="40% - Accent6 2 4 2 3 2 2 4" xfId="24224"/>
    <cellStyle name="40% - Accent6 2 4 2 3 2 3" xfId="24225"/>
    <cellStyle name="40% - Accent6 2 4 2 3 2 3 2" xfId="24226"/>
    <cellStyle name="40% - Accent6 2 4 2 3 2 3 2 2" xfId="24227"/>
    <cellStyle name="40% - Accent6 2 4 2 3 2 3 3" xfId="24228"/>
    <cellStyle name="40% - Accent6 2 4 2 3 2 4" xfId="24229"/>
    <cellStyle name="40% - Accent6 2 4 2 3 2 4 2" xfId="24230"/>
    <cellStyle name="40% - Accent6 2 4 2 3 2 5" xfId="24231"/>
    <cellStyle name="40% - Accent6 2 4 2 3 3" xfId="24232"/>
    <cellStyle name="40% - Accent6 2 4 2 3 3 2" xfId="24233"/>
    <cellStyle name="40% - Accent6 2 4 2 3 3 2 2" xfId="24234"/>
    <cellStyle name="40% - Accent6 2 4 2 3 3 2 2 2" xfId="24235"/>
    <cellStyle name="40% - Accent6 2 4 2 3 3 2 3" xfId="24236"/>
    <cellStyle name="40% - Accent6 2 4 2 3 3 3" xfId="24237"/>
    <cellStyle name="40% - Accent6 2 4 2 3 3 3 2" xfId="24238"/>
    <cellStyle name="40% - Accent6 2 4 2 3 3 4" xfId="24239"/>
    <cellStyle name="40% - Accent6 2 4 2 3 4" xfId="24240"/>
    <cellStyle name="40% - Accent6 2 4 2 3 4 2" xfId="24241"/>
    <cellStyle name="40% - Accent6 2 4 2 3 4 2 2" xfId="24242"/>
    <cellStyle name="40% - Accent6 2 4 2 3 4 3" xfId="24243"/>
    <cellStyle name="40% - Accent6 2 4 2 3 5" xfId="24244"/>
    <cellStyle name="40% - Accent6 2 4 2 3 5 2" xfId="24245"/>
    <cellStyle name="40% - Accent6 2 4 2 3 6" xfId="24246"/>
    <cellStyle name="40% - Accent6 2 4 2 4" xfId="24247"/>
    <cellStyle name="40% - Accent6 2 4 2 4 2" xfId="24248"/>
    <cellStyle name="40% - Accent6 2 4 2 4 2 2" xfId="24249"/>
    <cellStyle name="40% - Accent6 2 4 2 4 2 2 2" xfId="24250"/>
    <cellStyle name="40% - Accent6 2 4 2 4 2 2 2 2" xfId="24251"/>
    <cellStyle name="40% - Accent6 2 4 2 4 2 2 3" xfId="24252"/>
    <cellStyle name="40% - Accent6 2 4 2 4 2 3" xfId="24253"/>
    <cellStyle name="40% - Accent6 2 4 2 4 2 3 2" xfId="24254"/>
    <cellStyle name="40% - Accent6 2 4 2 4 2 4" xfId="24255"/>
    <cellStyle name="40% - Accent6 2 4 2 4 3" xfId="24256"/>
    <cellStyle name="40% - Accent6 2 4 2 4 3 2" xfId="24257"/>
    <cellStyle name="40% - Accent6 2 4 2 4 3 2 2" xfId="24258"/>
    <cellStyle name="40% - Accent6 2 4 2 4 3 3" xfId="24259"/>
    <cellStyle name="40% - Accent6 2 4 2 4 4" xfId="24260"/>
    <cellStyle name="40% - Accent6 2 4 2 4 4 2" xfId="24261"/>
    <cellStyle name="40% - Accent6 2 4 2 4 5" xfId="24262"/>
    <cellStyle name="40% - Accent6 2 4 2 5" xfId="24263"/>
    <cellStyle name="40% - Accent6 2 4 2 5 2" xfId="24264"/>
    <cellStyle name="40% - Accent6 2 4 2 5 2 2" xfId="24265"/>
    <cellStyle name="40% - Accent6 2 4 2 5 2 2 2" xfId="24266"/>
    <cellStyle name="40% - Accent6 2 4 2 5 2 3" xfId="24267"/>
    <cellStyle name="40% - Accent6 2 4 2 5 3" xfId="24268"/>
    <cellStyle name="40% - Accent6 2 4 2 5 3 2" xfId="24269"/>
    <cellStyle name="40% - Accent6 2 4 2 5 4" xfId="24270"/>
    <cellStyle name="40% - Accent6 2 4 2 6" xfId="24271"/>
    <cellStyle name="40% - Accent6 2 4 2 6 2" xfId="24272"/>
    <cellStyle name="40% - Accent6 2 4 2 6 2 2" xfId="24273"/>
    <cellStyle name="40% - Accent6 2 4 2 6 3" xfId="24274"/>
    <cellStyle name="40% - Accent6 2 4 2 7" xfId="24275"/>
    <cellStyle name="40% - Accent6 2 4 2 7 2" xfId="24276"/>
    <cellStyle name="40% - Accent6 2 4 2 8" xfId="24277"/>
    <cellStyle name="40% - Accent6 2 4 3" xfId="24278"/>
    <cellStyle name="40% - Accent6 2 4 3 2" xfId="24279"/>
    <cellStyle name="40% - Accent6 2 4 3 2 2" xfId="24280"/>
    <cellStyle name="40% - Accent6 2 4 3 2 2 2" xfId="24281"/>
    <cellStyle name="40% - Accent6 2 4 3 2 2 2 2" xfId="24282"/>
    <cellStyle name="40% - Accent6 2 4 3 2 2 2 2 2" xfId="24283"/>
    <cellStyle name="40% - Accent6 2 4 3 2 2 2 2 2 2" xfId="24284"/>
    <cellStyle name="40% - Accent6 2 4 3 2 2 2 2 3" xfId="24285"/>
    <cellStyle name="40% - Accent6 2 4 3 2 2 2 3" xfId="24286"/>
    <cellStyle name="40% - Accent6 2 4 3 2 2 2 3 2" xfId="24287"/>
    <cellStyle name="40% - Accent6 2 4 3 2 2 2 4" xfId="24288"/>
    <cellStyle name="40% - Accent6 2 4 3 2 2 3" xfId="24289"/>
    <cellStyle name="40% - Accent6 2 4 3 2 2 3 2" xfId="24290"/>
    <cellStyle name="40% - Accent6 2 4 3 2 2 3 2 2" xfId="24291"/>
    <cellStyle name="40% - Accent6 2 4 3 2 2 3 3" xfId="24292"/>
    <cellStyle name="40% - Accent6 2 4 3 2 2 4" xfId="24293"/>
    <cellStyle name="40% - Accent6 2 4 3 2 2 4 2" xfId="24294"/>
    <cellStyle name="40% - Accent6 2 4 3 2 2 5" xfId="24295"/>
    <cellStyle name="40% - Accent6 2 4 3 2 3" xfId="24296"/>
    <cellStyle name="40% - Accent6 2 4 3 2 3 2" xfId="24297"/>
    <cellStyle name="40% - Accent6 2 4 3 2 3 2 2" xfId="24298"/>
    <cellStyle name="40% - Accent6 2 4 3 2 3 2 2 2" xfId="24299"/>
    <cellStyle name="40% - Accent6 2 4 3 2 3 2 3" xfId="24300"/>
    <cellStyle name="40% - Accent6 2 4 3 2 3 3" xfId="24301"/>
    <cellStyle name="40% - Accent6 2 4 3 2 3 3 2" xfId="24302"/>
    <cellStyle name="40% - Accent6 2 4 3 2 3 4" xfId="24303"/>
    <cellStyle name="40% - Accent6 2 4 3 2 4" xfId="24304"/>
    <cellStyle name="40% - Accent6 2 4 3 2 4 2" xfId="24305"/>
    <cellStyle name="40% - Accent6 2 4 3 2 4 2 2" xfId="24306"/>
    <cellStyle name="40% - Accent6 2 4 3 2 4 3" xfId="24307"/>
    <cellStyle name="40% - Accent6 2 4 3 2 5" xfId="24308"/>
    <cellStyle name="40% - Accent6 2 4 3 2 5 2" xfId="24309"/>
    <cellStyle name="40% - Accent6 2 4 3 2 6" xfId="24310"/>
    <cellStyle name="40% - Accent6 2 4 3 3" xfId="24311"/>
    <cellStyle name="40% - Accent6 2 4 3 3 2" xfId="24312"/>
    <cellStyle name="40% - Accent6 2 4 3 3 2 2" xfId="24313"/>
    <cellStyle name="40% - Accent6 2 4 3 3 2 2 2" xfId="24314"/>
    <cellStyle name="40% - Accent6 2 4 3 3 2 2 2 2" xfId="24315"/>
    <cellStyle name="40% - Accent6 2 4 3 3 2 2 3" xfId="24316"/>
    <cellStyle name="40% - Accent6 2 4 3 3 2 3" xfId="24317"/>
    <cellStyle name="40% - Accent6 2 4 3 3 2 3 2" xfId="24318"/>
    <cellStyle name="40% - Accent6 2 4 3 3 2 4" xfId="24319"/>
    <cellStyle name="40% - Accent6 2 4 3 3 3" xfId="24320"/>
    <cellStyle name="40% - Accent6 2 4 3 3 3 2" xfId="24321"/>
    <cellStyle name="40% - Accent6 2 4 3 3 3 2 2" xfId="24322"/>
    <cellStyle name="40% - Accent6 2 4 3 3 3 3" xfId="24323"/>
    <cellStyle name="40% - Accent6 2 4 3 3 4" xfId="24324"/>
    <cellStyle name="40% - Accent6 2 4 3 3 4 2" xfId="24325"/>
    <cellStyle name="40% - Accent6 2 4 3 3 5" xfId="24326"/>
    <cellStyle name="40% - Accent6 2 4 3 4" xfId="24327"/>
    <cellStyle name="40% - Accent6 2 4 3 4 2" xfId="24328"/>
    <cellStyle name="40% - Accent6 2 4 3 4 2 2" xfId="24329"/>
    <cellStyle name="40% - Accent6 2 4 3 4 2 2 2" xfId="24330"/>
    <cellStyle name="40% - Accent6 2 4 3 4 2 3" xfId="24331"/>
    <cellStyle name="40% - Accent6 2 4 3 4 3" xfId="24332"/>
    <cellStyle name="40% - Accent6 2 4 3 4 3 2" xfId="24333"/>
    <cellStyle name="40% - Accent6 2 4 3 4 4" xfId="24334"/>
    <cellStyle name="40% - Accent6 2 4 3 5" xfId="24335"/>
    <cellStyle name="40% - Accent6 2 4 3 5 2" xfId="24336"/>
    <cellStyle name="40% - Accent6 2 4 3 5 2 2" xfId="24337"/>
    <cellStyle name="40% - Accent6 2 4 3 5 3" xfId="24338"/>
    <cellStyle name="40% - Accent6 2 4 3 6" xfId="24339"/>
    <cellStyle name="40% - Accent6 2 4 3 6 2" xfId="24340"/>
    <cellStyle name="40% - Accent6 2 4 3 7" xfId="24341"/>
    <cellStyle name="40% - Accent6 2 4 4" xfId="24342"/>
    <cellStyle name="40% - Accent6 2 4 4 2" xfId="24343"/>
    <cellStyle name="40% - Accent6 2 4 4 2 2" xfId="24344"/>
    <cellStyle name="40% - Accent6 2 4 4 2 2 2" xfId="24345"/>
    <cellStyle name="40% - Accent6 2 4 4 2 2 2 2" xfId="24346"/>
    <cellStyle name="40% - Accent6 2 4 4 2 2 2 2 2" xfId="24347"/>
    <cellStyle name="40% - Accent6 2 4 4 2 2 2 3" xfId="24348"/>
    <cellStyle name="40% - Accent6 2 4 4 2 2 3" xfId="24349"/>
    <cellStyle name="40% - Accent6 2 4 4 2 2 3 2" xfId="24350"/>
    <cellStyle name="40% - Accent6 2 4 4 2 2 4" xfId="24351"/>
    <cellStyle name="40% - Accent6 2 4 4 2 3" xfId="24352"/>
    <cellStyle name="40% - Accent6 2 4 4 2 3 2" xfId="24353"/>
    <cellStyle name="40% - Accent6 2 4 4 2 3 2 2" xfId="24354"/>
    <cellStyle name="40% - Accent6 2 4 4 2 3 3" xfId="24355"/>
    <cellStyle name="40% - Accent6 2 4 4 2 4" xfId="24356"/>
    <cellStyle name="40% - Accent6 2 4 4 2 4 2" xfId="24357"/>
    <cellStyle name="40% - Accent6 2 4 4 2 5" xfId="24358"/>
    <cellStyle name="40% - Accent6 2 4 4 3" xfId="24359"/>
    <cellStyle name="40% - Accent6 2 4 4 3 2" xfId="24360"/>
    <cellStyle name="40% - Accent6 2 4 4 3 2 2" xfId="24361"/>
    <cellStyle name="40% - Accent6 2 4 4 3 2 2 2" xfId="24362"/>
    <cellStyle name="40% - Accent6 2 4 4 3 2 3" xfId="24363"/>
    <cellStyle name="40% - Accent6 2 4 4 3 3" xfId="24364"/>
    <cellStyle name="40% - Accent6 2 4 4 3 3 2" xfId="24365"/>
    <cellStyle name="40% - Accent6 2 4 4 3 4" xfId="24366"/>
    <cellStyle name="40% - Accent6 2 4 4 4" xfId="24367"/>
    <cellStyle name="40% - Accent6 2 4 4 4 2" xfId="24368"/>
    <cellStyle name="40% - Accent6 2 4 4 4 2 2" xfId="24369"/>
    <cellStyle name="40% - Accent6 2 4 4 4 3" xfId="24370"/>
    <cellStyle name="40% - Accent6 2 4 4 5" xfId="24371"/>
    <cellStyle name="40% - Accent6 2 4 4 5 2" xfId="24372"/>
    <cellStyle name="40% - Accent6 2 4 4 6" xfId="24373"/>
    <cellStyle name="40% - Accent6 2 4 5" xfId="24374"/>
    <cellStyle name="40% - Accent6 2 4 5 2" xfId="24375"/>
    <cellStyle name="40% - Accent6 2 4 5 2 2" xfId="24376"/>
    <cellStyle name="40% - Accent6 2 4 5 2 2 2" xfId="24377"/>
    <cellStyle name="40% - Accent6 2 4 5 2 2 2 2" xfId="24378"/>
    <cellStyle name="40% - Accent6 2 4 5 2 2 3" xfId="24379"/>
    <cellStyle name="40% - Accent6 2 4 5 2 3" xfId="24380"/>
    <cellStyle name="40% - Accent6 2 4 5 2 3 2" xfId="24381"/>
    <cellStyle name="40% - Accent6 2 4 5 2 4" xfId="24382"/>
    <cellStyle name="40% - Accent6 2 4 5 3" xfId="24383"/>
    <cellStyle name="40% - Accent6 2 4 5 3 2" xfId="24384"/>
    <cellStyle name="40% - Accent6 2 4 5 3 2 2" xfId="24385"/>
    <cellStyle name="40% - Accent6 2 4 5 3 3" xfId="24386"/>
    <cellStyle name="40% - Accent6 2 4 5 4" xfId="24387"/>
    <cellStyle name="40% - Accent6 2 4 5 4 2" xfId="24388"/>
    <cellStyle name="40% - Accent6 2 4 5 5" xfId="24389"/>
    <cellStyle name="40% - Accent6 2 4 6" xfId="24390"/>
    <cellStyle name="40% - Accent6 2 4 6 2" xfId="24391"/>
    <cellStyle name="40% - Accent6 2 4 6 2 2" xfId="24392"/>
    <cellStyle name="40% - Accent6 2 4 6 2 2 2" xfId="24393"/>
    <cellStyle name="40% - Accent6 2 4 6 2 3" xfId="24394"/>
    <cellStyle name="40% - Accent6 2 4 6 3" xfId="24395"/>
    <cellStyle name="40% - Accent6 2 4 6 3 2" xfId="24396"/>
    <cellStyle name="40% - Accent6 2 4 6 4" xfId="24397"/>
    <cellStyle name="40% - Accent6 2 4 7" xfId="24398"/>
    <cellStyle name="40% - Accent6 2 4 7 2" xfId="24399"/>
    <cellStyle name="40% - Accent6 2 4 7 2 2" xfId="24400"/>
    <cellStyle name="40% - Accent6 2 4 7 3" xfId="24401"/>
    <cellStyle name="40% - Accent6 2 4 8" xfId="24402"/>
    <cellStyle name="40% - Accent6 2 4 8 2" xfId="24403"/>
    <cellStyle name="40% - Accent6 2 4 9" xfId="24404"/>
    <cellStyle name="40% - Accent6 2 5" xfId="24405"/>
    <cellStyle name="40% - Accent6 2 5 2" xfId="24406"/>
    <cellStyle name="40% - Accent6 2 5 2 2" xfId="24407"/>
    <cellStyle name="40% - Accent6 2 5 2 2 2" xfId="24408"/>
    <cellStyle name="40% - Accent6 2 5 2 2 2 2" xfId="24409"/>
    <cellStyle name="40% - Accent6 2 5 2 2 2 2 2" xfId="24410"/>
    <cellStyle name="40% - Accent6 2 5 2 2 2 2 2 2" xfId="24411"/>
    <cellStyle name="40% - Accent6 2 5 2 2 2 2 2 2 2" xfId="24412"/>
    <cellStyle name="40% - Accent6 2 5 2 2 2 2 2 3" xfId="24413"/>
    <cellStyle name="40% - Accent6 2 5 2 2 2 2 3" xfId="24414"/>
    <cellStyle name="40% - Accent6 2 5 2 2 2 2 3 2" xfId="24415"/>
    <cellStyle name="40% - Accent6 2 5 2 2 2 2 4" xfId="24416"/>
    <cellStyle name="40% - Accent6 2 5 2 2 2 3" xfId="24417"/>
    <cellStyle name="40% - Accent6 2 5 2 2 2 3 2" xfId="24418"/>
    <cellStyle name="40% - Accent6 2 5 2 2 2 3 2 2" xfId="24419"/>
    <cellStyle name="40% - Accent6 2 5 2 2 2 3 3" xfId="24420"/>
    <cellStyle name="40% - Accent6 2 5 2 2 2 4" xfId="24421"/>
    <cellStyle name="40% - Accent6 2 5 2 2 2 4 2" xfId="24422"/>
    <cellStyle name="40% - Accent6 2 5 2 2 2 5" xfId="24423"/>
    <cellStyle name="40% - Accent6 2 5 2 2 3" xfId="24424"/>
    <cellStyle name="40% - Accent6 2 5 2 2 3 2" xfId="24425"/>
    <cellStyle name="40% - Accent6 2 5 2 2 3 2 2" xfId="24426"/>
    <cellStyle name="40% - Accent6 2 5 2 2 3 2 2 2" xfId="24427"/>
    <cellStyle name="40% - Accent6 2 5 2 2 3 2 3" xfId="24428"/>
    <cellStyle name="40% - Accent6 2 5 2 2 3 3" xfId="24429"/>
    <cellStyle name="40% - Accent6 2 5 2 2 3 3 2" xfId="24430"/>
    <cellStyle name="40% - Accent6 2 5 2 2 3 4" xfId="24431"/>
    <cellStyle name="40% - Accent6 2 5 2 2 4" xfId="24432"/>
    <cellStyle name="40% - Accent6 2 5 2 2 4 2" xfId="24433"/>
    <cellStyle name="40% - Accent6 2 5 2 2 4 2 2" xfId="24434"/>
    <cellStyle name="40% - Accent6 2 5 2 2 4 3" xfId="24435"/>
    <cellStyle name="40% - Accent6 2 5 2 2 5" xfId="24436"/>
    <cellStyle name="40% - Accent6 2 5 2 2 5 2" xfId="24437"/>
    <cellStyle name="40% - Accent6 2 5 2 2 6" xfId="24438"/>
    <cellStyle name="40% - Accent6 2 5 2 3" xfId="24439"/>
    <cellStyle name="40% - Accent6 2 5 2 3 2" xfId="24440"/>
    <cellStyle name="40% - Accent6 2 5 2 3 2 2" xfId="24441"/>
    <cellStyle name="40% - Accent6 2 5 2 3 2 2 2" xfId="24442"/>
    <cellStyle name="40% - Accent6 2 5 2 3 2 2 2 2" xfId="24443"/>
    <cellStyle name="40% - Accent6 2 5 2 3 2 2 3" xfId="24444"/>
    <cellStyle name="40% - Accent6 2 5 2 3 2 3" xfId="24445"/>
    <cellStyle name="40% - Accent6 2 5 2 3 2 3 2" xfId="24446"/>
    <cellStyle name="40% - Accent6 2 5 2 3 2 4" xfId="24447"/>
    <cellStyle name="40% - Accent6 2 5 2 3 3" xfId="24448"/>
    <cellStyle name="40% - Accent6 2 5 2 3 3 2" xfId="24449"/>
    <cellStyle name="40% - Accent6 2 5 2 3 3 2 2" xfId="24450"/>
    <cellStyle name="40% - Accent6 2 5 2 3 3 3" xfId="24451"/>
    <cellStyle name="40% - Accent6 2 5 2 3 4" xfId="24452"/>
    <cellStyle name="40% - Accent6 2 5 2 3 4 2" xfId="24453"/>
    <cellStyle name="40% - Accent6 2 5 2 3 5" xfId="24454"/>
    <cellStyle name="40% - Accent6 2 5 2 4" xfId="24455"/>
    <cellStyle name="40% - Accent6 2 5 2 4 2" xfId="24456"/>
    <cellStyle name="40% - Accent6 2 5 2 4 2 2" xfId="24457"/>
    <cellStyle name="40% - Accent6 2 5 2 4 2 2 2" xfId="24458"/>
    <cellStyle name="40% - Accent6 2 5 2 4 2 3" xfId="24459"/>
    <cellStyle name="40% - Accent6 2 5 2 4 3" xfId="24460"/>
    <cellStyle name="40% - Accent6 2 5 2 4 3 2" xfId="24461"/>
    <cellStyle name="40% - Accent6 2 5 2 4 4" xfId="24462"/>
    <cellStyle name="40% - Accent6 2 5 2 5" xfId="24463"/>
    <cellStyle name="40% - Accent6 2 5 2 5 2" xfId="24464"/>
    <cellStyle name="40% - Accent6 2 5 2 5 2 2" xfId="24465"/>
    <cellStyle name="40% - Accent6 2 5 2 5 3" xfId="24466"/>
    <cellStyle name="40% - Accent6 2 5 2 6" xfId="24467"/>
    <cellStyle name="40% - Accent6 2 5 2 6 2" xfId="24468"/>
    <cellStyle name="40% - Accent6 2 5 2 7" xfId="24469"/>
    <cellStyle name="40% - Accent6 2 5 3" xfId="24470"/>
    <cellStyle name="40% - Accent6 2 5 3 2" xfId="24471"/>
    <cellStyle name="40% - Accent6 2 5 3 2 2" xfId="24472"/>
    <cellStyle name="40% - Accent6 2 5 3 2 2 2" xfId="24473"/>
    <cellStyle name="40% - Accent6 2 5 3 2 2 2 2" xfId="24474"/>
    <cellStyle name="40% - Accent6 2 5 3 2 2 2 2 2" xfId="24475"/>
    <cellStyle name="40% - Accent6 2 5 3 2 2 2 3" xfId="24476"/>
    <cellStyle name="40% - Accent6 2 5 3 2 2 3" xfId="24477"/>
    <cellStyle name="40% - Accent6 2 5 3 2 2 3 2" xfId="24478"/>
    <cellStyle name="40% - Accent6 2 5 3 2 2 4" xfId="24479"/>
    <cellStyle name="40% - Accent6 2 5 3 2 3" xfId="24480"/>
    <cellStyle name="40% - Accent6 2 5 3 2 3 2" xfId="24481"/>
    <cellStyle name="40% - Accent6 2 5 3 2 3 2 2" xfId="24482"/>
    <cellStyle name="40% - Accent6 2 5 3 2 3 3" xfId="24483"/>
    <cellStyle name="40% - Accent6 2 5 3 2 4" xfId="24484"/>
    <cellStyle name="40% - Accent6 2 5 3 2 4 2" xfId="24485"/>
    <cellStyle name="40% - Accent6 2 5 3 2 5" xfId="24486"/>
    <cellStyle name="40% - Accent6 2 5 3 3" xfId="24487"/>
    <cellStyle name="40% - Accent6 2 5 3 3 2" xfId="24488"/>
    <cellStyle name="40% - Accent6 2 5 3 3 2 2" xfId="24489"/>
    <cellStyle name="40% - Accent6 2 5 3 3 2 2 2" xfId="24490"/>
    <cellStyle name="40% - Accent6 2 5 3 3 2 3" xfId="24491"/>
    <cellStyle name="40% - Accent6 2 5 3 3 3" xfId="24492"/>
    <cellStyle name="40% - Accent6 2 5 3 3 3 2" xfId="24493"/>
    <cellStyle name="40% - Accent6 2 5 3 3 4" xfId="24494"/>
    <cellStyle name="40% - Accent6 2 5 3 4" xfId="24495"/>
    <cellStyle name="40% - Accent6 2 5 3 4 2" xfId="24496"/>
    <cellStyle name="40% - Accent6 2 5 3 4 2 2" xfId="24497"/>
    <cellStyle name="40% - Accent6 2 5 3 4 3" xfId="24498"/>
    <cellStyle name="40% - Accent6 2 5 3 5" xfId="24499"/>
    <cellStyle name="40% - Accent6 2 5 3 5 2" xfId="24500"/>
    <cellStyle name="40% - Accent6 2 5 3 6" xfId="24501"/>
    <cellStyle name="40% - Accent6 2 5 4" xfId="24502"/>
    <cellStyle name="40% - Accent6 2 5 4 2" xfId="24503"/>
    <cellStyle name="40% - Accent6 2 5 4 2 2" xfId="24504"/>
    <cellStyle name="40% - Accent6 2 5 4 2 2 2" xfId="24505"/>
    <cellStyle name="40% - Accent6 2 5 4 2 2 2 2" xfId="24506"/>
    <cellStyle name="40% - Accent6 2 5 4 2 2 3" xfId="24507"/>
    <cellStyle name="40% - Accent6 2 5 4 2 3" xfId="24508"/>
    <cellStyle name="40% - Accent6 2 5 4 2 3 2" xfId="24509"/>
    <cellStyle name="40% - Accent6 2 5 4 2 4" xfId="24510"/>
    <cellStyle name="40% - Accent6 2 5 4 3" xfId="24511"/>
    <cellStyle name="40% - Accent6 2 5 4 3 2" xfId="24512"/>
    <cellStyle name="40% - Accent6 2 5 4 3 2 2" xfId="24513"/>
    <cellStyle name="40% - Accent6 2 5 4 3 3" xfId="24514"/>
    <cellStyle name="40% - Accent6 2 5 4 4" xfId="24515"/>
    <cellStyle name="40% - Accent6 2 5 4 4 2" xfId="24516"/>
    <cellStyle name="40% - Accent6 2 5 4 5" xfId="24517"/>
    <cellStyle name="40% - Accent6 2 5 5" xfId="24518"/>
    <cellStyle name="40% - Accent6 2 5 5 2" xfId="24519"/>
    <cellStyle name="40% - Accent6 2 5 5 2 2" xfId="24520"/>
    <cellStyle name="40% - Accent6 2 5 5 2 2 2" xfId="24521"/>
    <cellStyle name="40% - Accent6 2 5 5 2 3" xfId="24522"/>
    <cellStyle name="40% - Accent6 2 5 5 3" xfId="24523"/>
    <cellStyle name="40% - Accent6 2 5 5 3 2" xfId="24524"/>
    <cellStyle name="40% - Accent6 2 5 5 4" xfId="24525"/>
    <cellStyle name="40% - Accent6 2 5 6" xfId="24526"/>
    <cellStyle name="40% - Accent6 2 5 6 2" xfId="24527"/>
    <cellStyle name="40% - Accent6 2 5 6 2 2" xfId="24528"/>
    <cellStyle name="40% - Accent6 2 5 6 3" xfId="24529"/>
    <cellStyle name="40% - Accent6 2 5 7" xfId="24530"/>
    <cellStyle name="40% - Accent6 2 5 7 2" xfId="24531"/>
    <cellStyle name="40% - Accent6 2 5 8" xfId="24532"/>
    <cellStyle name="40% - Accent6 2 6" xfId="24533"/>
    <cellStyle name="40% - Accent6 2 6 2" xfId="24534"/>
    <cellStyle name="40% - Accent6 2 6 2 2" xfId="24535"/>
    <cellStyle name="40% - Accent6 2 6 2 2 2" xfId="24536"/>
    <cellStyle name="40% - Accent6 2 6 2 2 2 2" xfId="24537"/>
    <cellStyle name="40% - Accent6 2 6 2 2 2 2 2" xfId="24538"/>
    <cellStyle name="40% - Accent6 2 6 2 2 2 2 2 2" xfId="24539"/>
    <cellStyle name="40% - Accent6 2 6 2 2 2 2 3" xfId="24540"/>
    <cellStyle name="40% - Accent6 2 6 2 2 2 3" xfId="24541"/>
    <cellStyle name="40% - Accent6 2 6 2 2 2 3 2" xfId="24542"/>
    <cellStyle name="40% - Accent6 2 6 2 2 2 4" xfId="24543"/>
    <cellStyle name="40% - Accent6 2 6 2 2 3" xfId="24544"/>
    <cellStyle name="40% - Accent6 2 6 2 2 3 2" xfId="24545"/>
    <cellStyle name="40% - Accent6 2 6 2 2 3 2 2" xfId="24546"/>
    <cellStyle name="40% - Accent6 2 6 2 2 3 3" xfId="24547"/>
    <cellStyle name="40% - Accent6 2 6 2 2 4" xfId="24548"/>
    <cellStyle name="40% - Accent6 2 6 2 2 4 2" xfId="24549"/>
    <cellStyle name="40% - Accent6 2 6 2 2 5" xfId="24550"/>
    <cellStyle name="40% - Accent6 2 6 2 3" xfId="24551"/>
    <cellStyle name="40% - Accent6 2 6 2 3 2" xfId="24552"/>
    <cellStyle name="40% - Accent6 2 6 2 3 2 2" xfId="24553"/>
    <cellStyle name="40% - Accent6 2 6 2 3 2 2 2" xfId="24554"/>
    <cellStyle name="40% - Accent6 2 6 2 3 2 3" xfId="24555"/>
    <cellStyle name="40% - Accent6 2 6 2 3 3" xfId="24556"/>
    <cellStyle name="40% - Accent6 2 6 2 3 3 2" xfId="24557"/>
    <cellStyle name="40% - Accent6 2 6 2 3 4" xfId="24558"/>
    <cellStyle name="40% - Accent6 2 6 2 4" xfId="24559"/>
    <cellStyle name="40% - Accent6 2 6 2 4 2" xfId="24560"/>
    <cellStyle name="40% - Accent6 2 6 2 4 2 2" xfId="24561"/>
    <cellStyle name="40% - Accent6 2 6 2 4 3" xfId="24562"/>
    <cellStyle name="40% - Accent6 2 6 2 5" xfId="24563"/>
    <cellStyle name="40% - Accent6 2 6 2 5 2" xfId="24564"/>
    <cellStyle name="40% - Accent6 2 6 2 6" xfId="24565"/>
    <cellStyle name="40% - Accent6 2 6 3" xfId="24566"/>
    <cellStyle name="40% - Accent6 2 6 3 2" xfId="24567"/>
    <cellStyle name="40% - Accent6 2 6 3 2 2" xfId="24568"/>
    <cellStyle name="40% - Accent6 2 6 3 2 2 2" xfId="24569"/>
    <cellStyle name="40% - Accent6 2 6 3 2 2 2 2" xfId="24570"/>
    <cellStyle name="40% - Accent6 2 6 3 2 2 3" xfId="24571"/>
    <cellStyle name="40% - Accent6 2 6 3 2 3" xfId="24572"/>
    <cellStyle name="40% - Accent6 2 6 3 2 3 2" xfId="24573"/>
    <cellStyle name="40% - Accent6 2 6 3 2 4" xfId="24574"/>
    <cellStyle name="40% - Accent6 2 6 3 3" xfId="24575"/>
    <cellStyle name="40% - Accent6 2 6 3 3 2" xfId="24576"/>
    <cellStyle name="40% - Accent6 2 6 3 3 2 2" xfId="24577"/>
    <cellStyle name="40% - Accent6 2 6 3 3 3" xfId="24578"/>
    <cellStyle name="40% - Accent6 2 6 3 4" xfId="24579"/>
    <cellStyle name="40% - Accent6 2 6 3 4 2" xfId="24580"/>
    <cellStyle name="40% - Accent6 2 6 3 5" xfId="24581"/>
    <cellStyle name="40% - Accent6 2 6 4" xfId="24582"/>
    <cellStyle name="40% - Accent6 2 6 4 2" xfId="24583"/>
    <cellStyle name="40% - Accent6 2 6 4 2 2" xfId="24584"/>
    <cellStyle name="40% - Accent6 2 6 4 2 2 2" xfId="24585"/>
    <cellStyle name="40% - Accent6 2 6 4 2 3" xfId="24586"/>
    <cellStyle name="40% - Accent6 2 6 4 3" xfId="24587"/>
    <cellStyle name="40% - Accent6 2 6 4 3 2" xfId="24588"/>
    <cellStyle name="40% - Accent6 2 6 4 4" xfId="24589"/>
    <cellStyle name="40% - Accent6 2 6 5" xfId="24590"/>
    <cellStyle name="40% - Accent6 2 6 5 2" xfId="24591"/>
    <cellStyle name="40% - Accent6 2 6 5 2 2" xfId="24592"/>
    <cellStyle name="40% - Accent6 2 6 5 3" xfId="24593"/>
    <cellStyle name="40% - Accent6 2 6 6" xfId="24594"/>
    <cellStyle name="40% - Accent6 2 6 6 2" xfId="24595"/>
    <cellStyle name="40% - Accent6 2 6 7" xfId="24596"/>
    <cellStyle name="40% - Accent6 2 7" xfId="24597"/>
    <cellStyle name="40% - Accent6 2 7 2" xfId="24598"/>
    <cellStyle name="40% - Accent6 2 7 2 2" xfId="24599"/>
    <cellStyle name="40% - Accent6 2 7 2 2 2" xfId="24600"/>
    <cellStyle name="40% - Accent6 2 7 2 2 2 2" xfId="24601"/>
    <cellStyle name="40% - Accent6 2 7 2 2 2 2 2" xfId="24602"/>
    <cellStyle name="40% - Accent6 2 7 2 2 2 3" xfId="24603"/>
    <cellStyle name="40% - Accent6 2 7 2 2 3" xfId="24604"/>
    <cellStyle name="40% - Accent6 2 7 2 2 3 2" xfId="24605"/>
    <cellStyle name="40% - Accent6 2 7 2 2 4" xfId="24606"/>
    <cellStyle name="40% - Accent6 2 7 2 3" xfId="24607"/>
    <cellStyle name="40% - Accent6 2 7 2 3 2" xfId="24608"/>
    <cellStyle name="40% - Accent6 2 7 2 3 2 2" xfId="24609"/>
    <cellStyle name="40% - Accent6 2 7 2 3 3" xfId="24610"/>
    <cellStyle name="40% - Accent6 2 7 2 4" xfId="24611"/>
    <cellStyle name="40% - Accent6 2 7 2 4 2" xfId="24612"/>
    <cellStyle name="40% - Accent6 2 7 2 5" xfId="24613"/>
    <cellStyle name="40% - Accent6 2 7 3" xfId="24614"/>
    <cellStyle name="40% - Accent6 2 7 3 2" xfId="24615"/>
    <cellStyle name="40% - Accent6 2 7 3 2 2" xfId="24616"/>
    <cellStyle name="40% - Accent6 2 7 3 2 2 2" xfId="24617"/>
    <cellStyle name="40% - Accent6 2 7 3 2 3" xfId="24618"/>
    <cellStyle name="40% - Accent6 2 7 3 3" xfId="24619"/>
    <cellStyle name="40% - Accent6 2 7 3 3 2" xfId="24620"/>
    <cellStyle name="40% - Accent6 2 7 3 4" xfId="24621"/>
    <cellStyle name="40% - Accent6 2 7 4" xfId="24622"/>
    <cellStyle name="40% - Accent6 2 7 4 2" xfId="24623"/>
    <cellStyle name="40% - Accent6 2 7 4 2 2" xfId="24624"/>
    <cellStyle name="40% - Accent6 2 7 4 3" xfId="24625"/>
    <cellStyle name="40% - Accent6 2 7 5" xfId="24626"/>
    <cellStyle name="40% - Accent6 2 7 5 2" xfId="24627"/>
    <cellStyle name="40% - Accent6 2 7 6" xfId="24628"/>
    <cellStyle name="40% - Accent6 2 8" xfId="24629"/>
    <cellStyle name="40% - Accent6 2 8 2" xfId="24630"/>
    <cellStyle name="40% - Accent6 2 8 2 2" xfId="24631"/>
    <cellStyle name="40% - Accent6 2 8 2 2 2" xfId="24632"/>
    <cellStyle name="40% - Accent6 2 8 2 2 2 2" xfId="24633"/>
    <cellStyle name="40% - Accent6 2 8 2 2 3" xfId="24634"/>
    <cellStyle name="40% - Accent6 2 8 2 3" xfId="24635"/>
    <cellStyle name="40% - Accent6 2 8 2 3 2" xfId="24636"/>
    <cellStyle name="40% - Accent6 2 8 2 4" xfId="24637"/>
    <cellStyle name="40% - Accent6 2 8 3" xfId="24638"/>
    <cellStyle name="40% - Accent6 2 8 3 2" xfId="24639"/>
    <cellStyle name="40% - Accent6 2 8 3 2 2" xfId="24640"/>
    <cellStyle name="40% - Accent6 2 8 3 3" xfId="24641"/>
    <cellStyle name="40% - Accent6 2 8 4" xfId="24642"/>
    <cellStyle name="40% - Accent6 2 8 4 2" xfId="24643"/>
    <cellStyle name="40% - Accent6 2 8 5" xfId="24644"/>
    <cellStyle name="40% - Accent6 2 9" xfId="24645"/>
    <cellStyle name="40% - Accent6 2 9 2" xfId="24646"/>
    <cellStyle name="40% - Accent6 2 9 2 2" xfId="24647"/>
    <cellStyle name="40% - Accent6 2 9 2 2 2" xfId="24648"/>
    <cellStyle name="40% - Accent6 2 9 2 3" xfId="24649"/>
    <cellStyle name="40% - Accent6 2 9 3" xfId="24650"/>
    <cellStyle name="40% - Accent6 2 9 3 2" xfId="24651"/>
    <cellStyle name="40% - Accent6 2 9 4" xfId="24652"/>
    <cellStyle name="Body" xfId="1"/>
    <cellStyle name="Comma" xfId="39076" builtinId="3"/>
    <cellStyle name="Comma  - Style1" xfId="2"/>
    <cellStyle name="Comma [0] 2" xfId="24653"/>
    <cellStyle name="Comma 10" xfId="24654"/>
    <cellStyle name="Comma 11" xfId="24655"/>
    <cellStyle name="Comma 11 2" xfId="19"/>
    <cellStyle name="Comma 12" xfId="24656"/>
    <cellStyle name="Comma 12 2" xfId="24657"/>
    <cellStyle name="Comma 13" xfId="24658"/>
    <cellStyle name="Comma 13 2" xfId="24659"/>
    <cellStyle name="Comma 14" xfId="24660"/>
    <cellStyle name="Comma 15" xfId="24661"/>
    <cellStyle name="Comma 15 2" xfId="24662"/>
    <cellStyle name="Comma 16" xfId="24663"/>
    <cellStyle name="Comma 16 2" xfId="24664"/>
    <cellStyle name="Comma 17" xfId="24665"/>
    <cellStyle name="Comma 18" xfId="24666"/>
    <cellStyle name="Comma 19" xfId="24667"/>
    <cellStyle name="Comma 2" xfId="24"/>
    <cellStyle name="Comma 2 10" xfId="24668"/>
    <cellStyle name="Comma 2 10 2" xfId="24669"/>
    <cellStyle name="Comma 2 10 2 2" xfId="24670"/>
    <cellStyle name="Comma 2 10 3" xfId="24671"/>
    <cellStyle name="Comma 2 11" xfId="24672"/>
    <cellStyle name="Comma 2 11 2" xfId="24673"/>
    <cellStyle name="Comma 2 12" xfId="24674"/>
    <cellStyle name="Comma 2 2" xfId="25"/>
    <cellStyle name="Comma 2 2 10" xfId="24675"/>
    <cellStyle name="Comma 2 2 10 2" xfId="24676"/>
    <cellStyle name="Comma 2 2 11" xfId="24677"/>
    <cellStyle name="Comma 2 2 2" xfId="62"/>
    <cellStyle name="Comma 2 2 2 10" xfId="24678"/>
    <cellStyle name="Comma 2 2 2 2" xfId="24679"/>
    <cellStyle name="Comma 2 2 2 2 2" xfId="24680"/>
    <cellStyle name="Comma 2 2 2 2 2 2" xfId="24681"/>
    <cellStyle name="Comma 2 2 2 2 2 2 2" xfId="24682"/>
    <cellStyle name="Comma 2 2 2 2 2 2 2 2" xfId="24683"/>
    <cellStyle name="Comma 2 2 2 2 2 2 2 2 2" xfId="24684"/>
    <cellStyle name="Comma 2 2 2 2 2 2 2 2 2 2" xfId="24685"/>
    <cellStyle name="Comma 2 2 2 2 2 2 2 2 2 2 2" xfId="24686"/>
    <cellStyle name="Comma 2 2 2 2 2 2 2 2 2 2 2 2" xfId="24687"/>
    <cellStyle name="Comma 2 2 2 2 2 2 2 2 2 2 3" xfId="24688"/>
    <cellStyle name="Comma 2 2 2 2 2 2 2 2 2 3" xfId="24689"/>
    <cellStyle name="Comma 2 2 2 2 2 2 2 2 2 3 2" xfId="24690"/>
    <cellStyle name="Comma 2 2 2 2 2 2 2 2 2 4" xfId="24691"/>
    <cellStyle name="Comma 2 2 2 2 2 2 2 2 3" xfId="24692"/>
    <cellStyle name="Comma 2 2 2 2 2 2 2 2 3 2" xfId="24693"/>
    <cellStyle name="Comma 2 2 2 2 2 2 2 2 3 2 2" xfId="24694"/>
    <cellStyle name="Comma 2 2 2 2 2 2 2 2 3 3" xfId="24695"/>
    <cellStyle name="Comma 2 2 2 2 2 2 2 2 4" xfId="24696"/>
    <cellStyle name="Comma 2 2 2 2 2 2 2 2 4 2" xfId="24697"/>
    <cellStyle name="Comma 2 2 2 2 2 2 2 2 5" xfId="24698"/>
    <cellStyle name="Comma 2 2 2 2 2 2 2 3" xfId="24699"/>
    <cellStyle name="Comma 2 2 2 2 2 2 2 3 2" xfId="24700"/>
    <cellStyle name="Comma 2 2 2 2 2 2 2 3 2 2" xfId="24701"/>
    <cellStyle name="Comma 2 2 2 2 2 2 2 3 2 2 2" xfId="24702"/>
    <cellStyle name="Comma 2 2 2 2 2 2 2 3 2 3" xfId="24703"/>
    <cellStyle name="Comma 2 2 2 2 2 2 2 3 3" xfId="24704"/>
    <cellStyle name="Comma 2 2 2 2 2 2 2 3 3 2" xfId="24705"/>
    <cellStyle name="Comma 2 2 2 2 2 2 2 3 4" xfId="24706"/>
    <cellStyle name="Comma 2 2 2 2 2 2 2 4" xfId="24707"/>
    <cellStyle name="Comma 2 2 2 2 2 2 2 4 2" xfId="24708"/>
    <cellStyle name="Comma 2 2 2 2 2 2 2 4 2 2" xfId="24709"/>
    <cellStyle name="Comma 2 2 2 2 2 2 2 4 3" xfId="24710"/>
    <cellStyle name="Comma 2 2 2 2 2 2 2 5" xfId="24711"/>
    <cellStyle name="Comma 2 2 2 2 2 2 2 5 2" xfId="24712"/>
    <cellStyle name="Comma 2 2 2 2 2 2 2 6" xfId="24713"/>
    <cellStyle name="Comma 2 2 2 2 2 2 3" xfId="24714"/>
    <cellStyle name="Comma 2 2 2 2 2 2 3 2" xfId="24715"/>
    <cellStyle name="Comma 2 2 2 2 2 2 3 2 2" xfId="24716"/>
    <cellStyle name="Comma 2 2 2 2 2 2 3 2 2 2" xfId="24717"/>
    <cellStyle name="Comma 2 2 2 2 2 2 3 2 2 2 2" xfId="24718"/>
    <cellStyle name="Comma 2 2 2 2 2 2 3 2 2 3" xfId="24719"/>
    <cellStyle name="Comma 2 2 2 2 2 2 3 2 3" xfId="24720"/>
    <cellStyle name="Comma 2 2 2 2 2 2 3 2 3 2" xfId="24721"/>
    <cellStyle name="Comma 2 2 2 2 2 2 3 2 4" xfId="24722"/>
    <cellStyle name="Comma 2 2 2 2 2 2 3 3" xfId="24723"/>
    <cellStyle name="Comma 2 2 2 2 2 2 3 3 2" xfId="24724"/>
    <cellStyle name="Comma 2 2 2 2 2 2 3 3 2 2" xfId="24725"/>
    <cellStyle name="Comma 2 2 2 2 2 2 3 3 3" xfId="24726"/>
    <cellStyle name="Comma 2 2 2 2 2 2 3 4" xfId="24727"/>
    <cellStyle name="Comma 2 2 2 2 2 2 3 4 2" xfId="24728"/>
    <cellStyle name="Comma 2 2 2 2 2 2 3 5" xfId="24729"/>
    <cellStyle name="Comma 2 2 2 2 2 2 4" xfId="24730"/>
    <cellStyle name="Comma 2 2 2 2 2 2 4 2" xfId="24731"/>
    <cellStyle name="Comma 2 2 2 2 2 2 4 2 2" xfId="24732"/>
    <cellStyle name="Comma 2 2 2 2 2 2 4 2 2 2" xfId="24733"/>
    <cellStyle name="Comma 2 2 2 2 2 2 4 2 3" xfId="24734"/>
    <cellStyle name="Comma 2 2 2 2 2 2 4 3" xfId="24735"/>
    <cellStyle name="Comma 2 2 2 2 2 2 4 3 2" xfId="24736"/>
    <cellStyle name="Comma 2 2 2 2 2 2 4 4" xfId="24737"/>
    <cellStyle name="Comma 2 2 2 2 2 2 5" xfId="24738"/>
    <cellStyle name="Comma 2 2 2 2 2 2 5 2" xfId="24739"/>
    <cellStyle name="Comma 2 2 2 2 2 2 5 2 2" xfId="24740"/>
    <cellStyle name="Comma 2 2 2 2 2 2 5 3" xfId="24741"/>
    <cellStyle name="Comma 2 2 2 2 2 2 6" xfId="24742"/>
    <cellStyle name="Comma 2 2 2 2 2 2 6 2" xfId="24743"/>
    <cellStyle name="Comma 2 2 2 2 2 2 7" xfId="24744"/>
    <cellStyle name="Comma 2 2 2 2 2 3" xfId="24745"/>
    <cellStyle name="Comma 2 2 2 2 2 3 2" xfId="24746"/>
    <cellStyle name="Comma 2 2 2 2 2 3 2 2" xfId="24747"/>
    <cellStyle name="Comma 2 2 2 2 2 3 2 2 2" xfId="24748"/>
    <cellStyle name="Comma 2 2 2 2 2 3 2 2 2 2" xfId="24749"/>
    <cellStyle name="Comma 2 2 2 2 2 3 2 2 2 2 2" xfId="24750"/>
    <cellStyle name="Comma 2 2 2 2 2 3 2 2 2 3" xfId="24751"/>
    <cellStyle name="Comma 2 2 2 2 2 3 2 2 3" xfId="24752"/>
    <cellStyle name="Comma 2 2 2 2 2 3 2 2 3 2" xfId="24753"/>
    <cellStyle name="Comma 2 2 2 2 2 3 2 2 4" xfId="24754"/>
    <cellStyle name="Comma 2 2 2 2 2 3 2 3" xfId="24755"/>
    <cellStyle name="Comma 2 2 2 2 2 3 2 3 2" xfId="24756"/>
    <cellStyle name="Comma 2 2 2 2 2 3 2 3 2 2" xfId="24757"/>
    <cellStyle name="Comma 2 2 2 2 2 3 2 3 3" xfId="24758"/>
    <cellStyle name="Comma 2 2 2 2 2 3 2 4" xfId="24759"/>
    <cellStyle name="Comma 2 2 2 2 2 3 2 4 2" xfId="24760"/>
    <cellStyle name="Comma 2 2 2 2 2 3 2 5" xfId="24761"/>
    <cellStyle name="Comma 2 2 2 2 2 3 3" xfId="24762"/>
    <cellStyle name="Comma 2 2 2 2 2 3 3 2" xfId="24763"/>
    <cellStyle name="Comma 2 2 2 2 2 3 3 2 2" xfId="24764"/>
    <cellStyle name="Comma 2 2 2 2 2 3 3 2 2 2" xfId="24765"/>
    <cellStyle name="Comma 2 2 2 2 2 3 3 2 3" xfId="24766"/>
    <cellStyle name="Comma 2 2 2 2 2 3 3 3" xfId="24767"/>
    <cellStyle name="Comma 2 2 2 2 2 3 3 3 2" xfId="24768"/>
    <cellStyle name="Comma 2 2 2 2 2 3 3 4" xfId="24769"/>
    <cellStyle name="Comma 2 2 2 2 2 3 4" xfId="24770"/>
    <cellStyle name="Comma 2 2 2 2 2 3 4 2" xfId="24771"/>
    <cellStyle name="Comma 2 2 2 2 2 3 4 2 2" xfId="24772"/>
    <cellStyle name="Comma 2 2 2 2 2 3 4 3" xfId="24773"/>
    <cellStyle name="Comma 2 2 2 2 2 3 5" xfId="24774"/>
    <cellStyle name="Comma 2 2 2 2 2 3 5 2" xfId="24775"/>
    <cellStyle name="Comma 2 2 2 2 2 3 6" xfId="24776"/>
    <cellStyle name="Comma 2 2 2 2 2 4" xfId="24777"/>
    <cellStyle name="Comma 2 2 2 2 2 4 2" xfId="24778"/>
    <cellStyle name="Comma 2 2 2 2 2 4 2 2" xfId="24779"/>
    <cellStyle name="Comma 2 2 2 2 2 4 2 2 2" xfId="24780"/>
    <cellStyle name="Comma 2 2 2 2 2 4 2 2 2 2" xfId="24781"/>
    <cellStyle name="Comma 2 2 2 2 2 4 2 2 3" xfId="24782"/>
    <cellStyle name="Comma 2 2 2 2 2 4 2 3" xfId="24783"/>
    <cellStyle name="Comma 2 2 2 2 2 4 2 3 2" xfId="24784"/>
    <cellStyle name="Comma 2 2 2 2 2 4 2 4" xfId="24785"/>
    <cellStyle name="Comma 2 2 2 2 2 4 3" xfId="24786"/>
    <cellStyle name="Comma 2 2 2 2 2 4 3 2" xfId="24787"/>
    <cellStyle name="Comma 2 2 2 2 2 4 3 2 2" xfId="24788"/>
    <cellStyle name="Comma 2 2 2 2 2 4 3 3" xfId="24789"/>
    <cellStyle name="Comma 2 2 2 2 2 4 4" xfId="24790"/>
    <cellStyle name="Comma 2 2 2 2 2 4 4 2" xfId="24791"/>
    <cellStyle name="Comma 2 2 2 2 2 4 5" xfId="24792"/>
    <cellStyle name="Comma 2 2 2 2 2 5" xfId="24793"/>
    <cellStyle name="Comma 2 2 2 2 2 5 2" xfId="24794"/>
    <cellStyle name="Comma 2 2 2 2 2 5 2 2" xfId="24795"/>
    <cellStyle name="Comma 2 2 2 2 2 5 2 2 2" xfId="24796"/>
    <cellStyle name="Comma 2 2 2 2 2 5 2 3" xfId="24797"/>
    <cellStyle name="Comma 2 2 2 2 2 5 3" xfId="24798"/>
    <cellStyle name="Comma 2 2 2 2 2 5 3 2" xfId="24799"/>
    <cellStyle name="Comma 2 2 2 2 2 5 4" xfId="24800"/>
    <cellStyle name="Comma 2 2 2 2 2 6" xfId="24801"/>
    <cellStyle name="Comma 2 2 2 2 2 6 2" xfId="24802"/>
    <cellStyle name="Comma 2 2 2 2 2 6 2 2" xfId="24803"/>
    <cellStyle name="Comma 2 2 2 2 2 6 3" xfId="24804"/>
    <cellStyle name="Comma 2 2 2 2 2 7" xfId="24805"/>
    <cellStyle name="Comma 2 2 2 2 2 7 2" xfId="24806"/>
    <cellStyle name="Comma 2 2 2 2 2 8" xfId="24807"/>
    <cellStyle name="Comma 2 2 2 2 3" xfId="24808"/>
    <cellStyle name="Comma 2 2 2 2 3 2" xfId="24809"/>
    <cellStyle name="Comma 2 2 2 2 3 2 2" xfId="24810"/>
    <cellStyle name="Comma 2 2 2 2 3 2 2 2" xfId="24811"/>
    <cellStyle name="Comma 2 2 2 2 3 2 2 2 2" xfId="24812"/>
    <cellStyle name="Comma 2 2 2 2 3 2 2 2 2 2" xfId="24813"/>
    <cellStyle name="Comma 2 2 2 2 3 2 2 2 2 2 2" xfId="24814"/>
    <cellStyle name="Comma 2 2 2 2 3 2 2 2 2 3" xfId="24815"/>
    <cellStyle name="Comma 2 2 2 2 3 2 2 2 3" xfId="24816"/>
    <cellStyle name="Comma 2 2 2 2 3 2 2 2 3 2" xfId="24817"/>
    <cellStyle name="Comma 2 2 2 2 3 2 2 2 4" xfId="24818"/>
    <cellStyle name="Comma 2 2 2 2 3 2 2 3" xfId="24819"/>
    <cellStyle name="Comma 2 2 2 2 3 2 2 3 2" xfId="24820"/>
    <cellStyle name="Comma 2 2 2 2 3 2 2 3 2 2" xfId="24821"/>
    <cellStyle name="Comma 2 2 2 2 3 2 2 3 3" xfId="24822"/>
    <cellStyle name="Comma 2 2 2 2 3 2 2 4" xfId="24823"/>
    <cellStyle name="Comma 2 2 2 2 3 2 2 4 2" xfId="24824"/>
    <cellStyle name="Comma 2 2 2 2 3 2 2 5" xfId="24825"/>
    <cellStyle name="Comma 2 2 2 2 3 2 3" xfId="24826"/>
    <cellStyle name="Comma 2 2 2 2 3 2 3 2" xfId="24827"/>
    <cellStyle name="Comma 2 2 2 2 3 2 3 2 2" xfId="24828"/>
    <cellStyle name="Comma 2 2 2 2 3 2 3 2 2 2" xfId="24829"/>
    <cellStyle name="Comma 2 2 2 2 3 2 3 2 3" xfId="24830"/>
    <cellStyle name="Comma 2 2 2 2 3 2 3 3" xfId="24831"/>
    <cellStyle name="Comma 2 2 2 2 3 2 3 3 2" xfId="24832"/>
    <cellStyle name="Comma 2 2 2 2 3 2 3 4" xfId="24833"/>
    <cellStyle name="Comma 2 2 2 2 3 2 4" xfId="24834"/>
    <cellStyle name="Comma 2 2 2 2 3 2 4 2" xfId="24835"/>
    <cellStyle name="Comma 2 2 2 2 3 2 4 2 2" xfId="24836"/>
    <cellStyle name="Comma 2 2 2 2 3 2 4 3" xfId="24837"/>
    <cellStyle name="Comma 2 2 2 2 3 2 5" xfId="24838"/>
    <cellStyle name="Comma 2 2 2 2 3 2 5 2" xfId="24839"/>
    <cellStyle name="Comma 2 2 2 2 3 2 6" xfId="24840"/>
    <cellStyle name="Comma 2 2 2 2 3 3" xfId="24841"/>
    <cellStyle name="Comma 2 2 2 2 3 3 2" xfId="24842"/>
    <cellStyle name="Comma 2 2 2 2 3 3 2 2" xfId="24843"/>
    <cellStyle name="Comma 2 2 2 2 3 3 2 2 2" xfId="24844"/>
    <cellStyle name="Comma 2 2 2 2 3 3 2 2 2 2" xfId="24845"/>
    <cellStyle name="Comma 2 2 2 2 3 3 2 2 3" xfId="24846"/>
    <cellStyle name="Comma 2 2 2 2 3 3 2 3" xfId="24847"/>
    <cellStyle name="Comma 2 2 2 2 3 3 2 3 2" xfId="24848"/>
    <cellStyle name="Comma 2 2 2 2 3 3 2 4" xfId="24849"/>
    <cellStyle name="Comma 2 2 2 2 3 3 3" xfId="24850"/>
    <cellStyle name="Comma 2 2 2 2 3 3 3 2" xfId="24851"/>
    <cellStyle name="Comma 2 2 2 2 3 3 3 2 2" xfId="24852"/>
    <cellStyle name="Comma 2 2 2 2 3 3 3 3" xfId="24853"/>
    <cellStyle name="Comma 2 2 2 2 3 3 4" xfId="24854"/>
    <cellStyle name="Comma 2 2 2 2 3 3 4 2" xfId="24855"/>
    <cellStyle name="Comma 2 2 2 2 3 3 5" xfId="24856"/>
    <cellStyle name="Comma 2 2 2 2 3 4" xfId="24857"/>
    <cellStyle name="Comma 2 2 2 2 3 4 2" xfId="24858"/>
    <cellStyle name="Comma 2 2 2 2 3 4 2 2" xfId="24859"/>
    <cellStyle name="Comma 2 2 2 2 3 4 2 2 2" xfId="24860"/>
    <cellStyle name="Comma 2 2 2 2 3 4 2 3" xfId="24861"/>
    <cellStyle name="Comma 2 2 2 2 3 4 3" xfId="24862"/>
    <cellStyle name="Comma 2 2 2 2 3 4 3 2" xfId="24863"/>
    <cellStyle name="Comma 2 2 2 2 3 4 4" xfId="24864"/>
    <cellStyle name="Comma 2 2 2 2 3 5" xfId="24865"/>
    <cellStyle name="Comma 2 2 2 2 3 5 2" xfId="24866"/>
    <cellStyle name="Comma 2 2 2 2 3 5 2 2" xfId="24867"/>
    <cellStyle name="Comma 2 2 2 2 3 5 3" xfId="24868"/>
    <cellStyle name="Comma 2 2 2 2 3 6" xfId="24869"/>
    <cellStyle name="Comma 2 2 2 2 3 6 2" xfId="24870"/>
    <cellStyle name="Comma 2 2 2 2 3 7" xfId="24871"/>
    <cellStyle name="Comma 2 2 2 2 4" xfId="24872"/>
    <cellStyle name="Comma 2 2 2 2 4 2" xfId="24873"/>
    <cellStyle name="Comma 2 2 2 2 4 2 2" xfId="24874"/>
    <cellStyle name="Comma 2 2 2 2 4 2 2 2" xfId="24875"/>
    <cellStyle name="Comma 2 2 2 2 4 2 2 2 2" xfId="24876"/>
    <cellStyle name="Comma 2 2 2 2 4 2 2 2 2 2" xfId="24877"/>
    <cellStyle name="Comma 2 2 2 2 4 2 2 2 3" xfId="24878"/>
    <cellStyle name="Comma 2 2 2 2 4 2 2 3" xfId="24879"/>
    <cellStyle name="Comma 2 2 2 2 4 2 2 3 2" xfId="24880"/>
    <cellStyle name="Comma 2 2 2 2 4 2 2 4" xfId="24881"/>
    <cellStyle name="Comma 2 2 2 2 4 2 3" xfId="24882"/>
    <cellStyle name="Comma 2 2 2 2 4 2 3 2" xfId="24883"/>
    <cellStyle name="Comma 2 2 2 2 4 2 3 2 2" xfId="24884"/>
    <cellStyle name="Comma 2 2 2 2 4 2 3 3" xfId="24885"/>
    <cellStyle name="Comma 2 2 2 2 4 2 4" xfId="24886"/>
    <cellStyle name="Comma 2 2 2 2 4 2 4 2" xfId="24887"/>
    <cellStyle name="Comma 2 2 2 2 4 2 5" xfId="24888"/>
    <cellStyle name="Comma 2 2 2 2 4 3" xfId="24889"/>
    <cellStyle name="Comma 2 2 2 2 4 3 2" xfId="24890"/>
    <cellStyle name="Comma 2 2 2 2 4 3 2 2" xfId="24891"/>
    <cellStyle name="Comma 2 2 2 2 4 3 2 2 2" xfId="24892"/>
    <cellStyle name="Comma 2 2 2 2 4 3 2 3" xfId="24893"/>
    <cellStyle name="Comma 2 2 2 2 4 3 3" xfId="24894"/>
    <cellStyle name="Comma 2 2 2 2 4 3 3 2" xfId="24895"/>
    <cellStyle name="Comma 2 2 2 2 4 3 4" xfId="24896"/>
    <cellStyle name="Comma 2 2 2 2 4 4" xfId="24897"/>
    <cellStyle name="Comma 2 2 2 2 4 4 2" xfId="24898"/>
    <cellStyle name="Comma 2 2 2 2 4 4 2 2" xfId="24899"/>
    <cellStyle name="Comma 2 2 2 2 4 4 3" xfId="24900"/>
    <cellStyle name="Comma 2 2 2 2 4 5" xfId="24901"/>
    <cellStyle name="Comma 2 2 2 2 4 5 2" xfId="24902"/>
    <cellStyle name="Comma 2 2 2 2 4 6" xfId="24903"/>
    <cellStyle name="Comma 2 2 2 2 5" xfId="24904"/>
    <cellStyle name="Comma 2 2 2 2 5 2" xfId="24905"/>
    <cellStyle name="Comma 2 2 2 2 5 2 2" xfId="24906"/>
    <cellStyle name="Comma 2 2 2 2 5 2 2 2" xfId="24907"/>
    <cellStyle name="Comma 2 2 2 2 5 2 2 2 2" xfId="24908"/>
    <cellStyle name="Comma 2 2 2 2 5 2 2 3" xfId="24909"/>
    <cellStyle name="Comma 2 2 2 2 5 2 3" xfId="24910"/>
    <cellStyle name="Comma 2 2 2 2 5 2 3 2" xfId="24911"/>
    <cellStyle name="Comma 2 2 2 2 5 2 4" xfId="24912"/>
    <cellStyle name="Comma 2 2 2 2 5 3" xfId="24913"/>
    <cellStyle name="Comma 2 2 2 2 5 3 2" xfId="24914"/>
    <cellStyle name="Comma 2 2 2 2 5 3 2 2" xfId="24915"/>
    <cellStyle name="Comma 2 2 2 2 5 3 3" xfId="24916"/>
    <cellStyle name="Comma 2 2 2 2 5 4" xfId="24917"/>
    <cellStyle name="Comma 2 2 2 2 5 4 2" xfId="24918"/>
    <cellStyle name="Comma 2 2 2 2 5 5" xfId="24919"/>
    <cellStyle name="Comma 2 2 2 2 6" xfId="24920"/>
    <cellStyle name="Comma 2 2 2 2 6 2" xfId="24921"/>
    <cellStyle name="Comma 2 2 2 2 6 2 2" xfId="24922"/>
    <cellStyle name="Comma 2 2 2 2 6 2 2 2" xfId="24923"/>
    <cellStyle name="Comma 2 2 2 2 6 2 3" xfId="24924"/>
    <cellStyle name="Comma 2 2 2 2 6 3" xfId="24925"/>
    <cellStyle name="Comma 2 2 2 2 6 3 2" xfId="24926"/>
    <cellStyle name="Comma 2 2 2 2 6 4" xfId="24927"/>
    <cellStyle name="Comma 2 2 2 2 7" xfId="24928"/>
    <cellStyle name="Comma 2 2 2 2 7 2" xfId="24929"/>
    <cellStyle name="Comma 2 2 2 2 7 2 2" xfId="24930"/>
    <cellStyle name="Comma 2 2 2 2 7 3" xfId="24931"/>
    <cellStyle name="Comma 2 2 2 2 8" xfId="24932"/>
    <cellStyle name="Comma 2 2 2 2 8 2" xfId="24933"/>
    <cellStyle name="Comma 2 2 2 2 9" xfId="24934"/>
    <cellStyle name="Comma 2 2 2 3" xfId="24935"/>
    <cellStyle name="Comma 2 2 2 3 2" xfId="24936"/>
    <cellStyle name="Comma 2 2 2 3 2 2" xfId="24937"/>
    <cellStyle name="Comma 2 2 2 3 2 2 2" xfId="24938"/>
    <cellStyle name="Comma 2 2 2 3 2 2 2 2" xfId="24939"/>
    <cellStyle name="Comma 2 2 2 3 2 2 2 2 2" xfId="24940"/>
    <cellStyle name="Comma 2 2 2 3 2 2 2 2 2 2" xfId="24941"/>
    <cellStyle name="Comma 2 2 2 3 2 2 2 2 2 2 2" xfId="24942"/>
    <cellStyle name="Comma 2 2 2 3 2 2 2 2 2 3" xfId="24943"/>
    <cellStyle name="Comma 2 2 2 3 2 2 2 2 3" xfId="24944"/>
    <cellStyle name="Comma 2 2 2 3 2 2 2 2 3 2" xfId="24945"/>
    <cellStyle name="Comma 2 2 2 3 2 2 2 2 4" xfId="24946"/>
    <cellStyle name="Comma 2 2 2 3 2 2 2 3" xfId="24947"/>
    <cellStyle name="Comma 2 2 2 3 2 2 2 3 2" xfId="24948"/>
    <cellStyle name="Comma 2 2 2 3 2 2 2 3 2 2" xfId="24949"/>
    <cellStyle name="Comma 2 2 2 3 2 2 2 3 3" xfId="24950"/>
    <cellStyle name="Comma 2 2 2 3 2 2 2 4" xfId="24951"/>
    <cellStyle name="Comma 2 2 2 3 2 2 2 4 2" xfId="24952"/>
    <cellStyle name="Comma 2 2 2 3 2 2 2 5" xfId="24953"/>
    <cellStyle name="Comma 2 2 2 3 2 2 3" xfId="24954"/>
    <cellStyle name="Comma 2 2 2 3 2 2 3 2" xfId="24955"/>
    <cellStyle name="Comma 2 2 2 3 2 2 3 2 2" xfId="24956"/>
    <cellStyle name="Comma 2 2 2 3 2 2 3 2 2 2" xfId="24957"/>
    <cellStyle name="Comma 2 2 2 3 2 2 3 2 3" xfId="24958"/>
    <cellStyle name="Comma 2 2 2 3 2 2 3 3" xfId="24959"/>
    <cellStyle name="Comma 2 2 2 3 2 2 3 3 2" xfId="24960"/>
    <cellStyle name="Comma 2 2 2 3 2 2 3 4" xfId="24961"/>
    <cellStyle name="Comma 2 2 2 3 2 2 4" xfId="24962"/>
    <cellStyle name="Comma 2 2 2 3 2 2 4 2" xfId="24963"/>
    <cellStyle name="Comma 2 2 2 3 2 2 4 2 2" xfId="24964"/>
    <cellStyle name="Comma 2 2 2 3 2 2 4 3" xfId="24965"/>
    <cellStyle name="Comma 2 2 2 3 2 2 5" xfId="24966"/>
    <cellStyle name="Comma 2 2 2 3 2 2 5 2" xfId="24967"/>
    <cellStyle name="Comma 2 2 2 3 2 2 6" xfId="24968"/>
    <cellStyle name="Comma 2 2 2 3 2 3" xfId="24969"/>
    <cellStyle name="Comma 2 2 2 3 2 3 2" xfId="24970"/>
    <cellStyle name="Comma 2 2 2 3 2 3 2 2" xfId="24971"/>
    <cellStyle name="Comma 2 2 2 3 2 3 2 2 2" xfId="24972"/>
    <cellStyle name="Comma 2 2 2 3 2 3 2 2 2 2" xfId="24973"/>
    <cellStyle name="Comma 2 2 2 3 2 3 2 2 3" xfId="24974"/>
    <cellStyle name="Comma 2 2 2 3 2 3 2 3" xfId="24975"/>
    <cellStyle name="Comma 2 2 2 3 2 3 2 3 2" xfId="24976"/>
    <cellStyle name="Comma 2 2 2 3 2 3 2 4" xfId="24977"/>
    <cellStyle name="Comma 2 2 2 3 2 3 3" xfId="24978"/>
    <cellStyle name="Comma 2 2 2 3 2 3 3 2" xfId="24979"/>
    <cellStyle name="Comma 2 2 2 3 2 3 3 2 2" xfId="24980"/>
    <cellStyle name="Comma 2 2 2 3 2 3 3 3" xfId="24981"/>
    <cellStyle name="Comma 2 2 2 3 2 3 4" xfId="24982"/>
    <cellStyle name="Comma 2 2 2 3 2 3 4 2" xfId="24983"/>
    <cellStyle name="Comma 2 2 2 3 2 3 5" xfId="24984"/>
    <cellStyle name="Comma 2 2 2 3 2 4" xfId="24985"/>
    <cellStyle name="Comma 2 2 2 3 2 4 2" xfId="24986"/>
    <cellStyle name="Comma 2 2 2 3 2 4 2 2" xfId="24987"/>
    <cellStyle name="Comma 2 2 2 3 2 4 2 2 2" xfId="24988"/>
    <cellStyle name="Comma 2 2 2 3 2 4 2 3" xfId="24989"/>
    <cellStyle name="Comma 2 2 2 3 2 4 3" xfId="24990"/>
    <cellStyle name="Comma 2 2 2 3 2 4 3 2" xfId="24991"/>
    <cellStyle name="Comma 2 2 2 3 2 4 4" xfId="24992"/>
    <cellStyle name="Comma 2 2 2 3 2 5" xfId="24993"/>
    <cellStyle name="Comma 2 2 2 3 2 5 2" xfId="24994"/>
    <cellStyle name="Comma 2 2 2 3 2 5 2 2" xfId="24995"/>
    <cellStyle name="Comma 2 2 2 3 2 5 3" xfId="24996"/>
    <cellStyle name="Comma 2 2 2 3 2 6" xfId="24997"/>
    <cellStyle name="Comma 2 2 2 3 2 6 2" xfId="24998"/>
    <cellStyle name="Comma 2 2 2 3 2 7" xfId="24999"/>
    <cellStyle name="Comma 2 2 2 3 3" xfId="25000"/>
    <cellStyle name="Comma 2 2 2 3 3 2" xfId="25001"/>
    <cellStyle name="Comma 2 2 2 3 3 2 2" xfId="25002"/>
    <cellStyle name="Comma 2 2 2 3 3 2 2 2" xfId="25003"/>
    <cellStyle name="Comma 2 2 2 3 3 2 2 2 2" xfId="25004"/>
    <cellStyle name="Comma 2 2 2 3 3 2 2 2 2 2" xfId="25005"/>
    <cellStyle name="Comma 2 2 2 3 3 2 2 2 3" xfId="25006"/>
    <cellStyle name="Comma 2 2 2 3 3 2 2 3" xfId="25007"/>
    <cellStyle name="Comma 2 2 2 3 3 2 2 3 2" xfId="25008"/>
    <cellStyle name="Comma 2 2 2 3 3 2 2 4" xfId="25009"/>
    <cellStyle name="Comma 2 2 2 3 3 2 3" xfId="25010"/>
    <cellStyle name="Comma 2 2 2 3 3 2 3 2" xfId="25011"/>
    <cellStyle name="Comma 2 2 2 3 3 2 3 2 2" xfId="25012"/>
    <cellStyle name="Comma 2 2 2 3 3 2 3 3" xfId="25013"/>
    <cellStyle name="Comma 2 2 2 3 3 2 4" xfId="25014"/>
    <cellStyle name="Comma 2 2 2 3 3 2 4 2" xfId="25015"/>
    <cellStyle name="Comma 2 2 2 3 3 2 5" xfId="25016"/>
    <cellStyle name="Comma 2 2 2 3 3 3" xfId="25017"/>
    <cellStyle name="Comma 2 2 2 3 3 3 2" xfId="25018"/>
    <cellStyle name="Comma 2 2 2 3 3 3 2 2" xfId="25019"/>
    <cellStyle name="Comma 2 2 2 3 3 3 2 2 2" xfId="25020"/>
    <cellStyle name="Comma 2 2 2 3 3 3 2 3" xfId="25021"/>
    <cellStyle name="Comma 2 2 2 3 3 3 3" xfId="25022"/>
    <cellStyle name="Comma 2 2 2 3 3 3 3 2" xfId="25023"/>
    <cellStyle name="Comma 2 2 2 3 3 3 4" xfId="25024"/>
    <cellStyle name="Comma 2 2 2 3 3 4" xfId="25025"/>
    <cellStyle name="Comma 2 2 2 3 3 4 2" xfId="25026"/>
    <cellStyle name="Comma 2 2 2 3 3 4 2 2" xfId="25027"/>
    <cellStyle name="Comma 2 2 2 3 3 4 3" xfId="25028"/>
    <cellStyle name="Comma 2 2 2 3 3 5" xfId="25029"/>
    <cellStyle name="Comma 2 2 2 3 3 5 2" xfId="25030"/>
    <cellStyle name="Comma 2 2 2 3 3 6" xfId="25031"/>
    <cellStyle name="Comma 2 2 2 3 4" xfId="25032"/>
    <cellStyle name="Comma 2 2 2 3 4 2" xfId="25033"/>
    <cellStyle name="Comma 2 2 2 3 4 2 2" xfId="25034"/>
    <cellStyle name="Comma 2 2 2 3 4 2 2 2" xfId="25035"/>
    <cellStyle name="Comma 2 2 2 3 4 2 2 2 2" xfId="25036"/>
    <cellStyle name="Comma 2 2 2 3 4 2 2 3" xfId="25037"/>
    <cellStyle name="Comma 2 2 2 3 4 2 3" xfId="25038"/>
    <cellStyle name="Comma 2 2 2 3 4 2 3 2" xfId="25039"/>
    <cellStyle name="Comma 2 2 2 3 4 2 4" xfId="25040"/>
    <cellStyle name="Comma 2 2 2 3 4 3" xfId="25041"/>
    <cellStyle name="Comma 2 2 2 3 4 3 2" xfId="25042"/>
    <cellStyle name="Comma 2 2 2 3 4 3 2 2" xfId="25043"/>
    <cellStyle name="Comma 2 2 2 3 4 3 3" xfId="25044"/>
    <cellStyle name="Comma 2 2 2 3 4 4" xfId="25045"/>
    <cellStyle name="Comma 2 2 2 3 4 4 2" xfId="25046"/>
    <cellStyle name="Comma 2 2 2 3 4 5" xfId="25047"/>
    <cellStyle name="Comma 2 2 2 3 5" xfId="25048"/>
    <cellStyle name="Comma 2 2 2 3 5 2" xfId="25049"/>
    <cellStyle name="Comma 2 2 2 3 5 2 2" xfId="25050"/>
    <cellStyle name="Comma 2 2 2 3 5 2 2 2" xfId="25051"/>
    <cellStyle name="Comma 2 2 2 3 5 2 3" xfId="25052"/>
    <cellStyle name="Comma 2 2 2 3 5 3" xfId="25053"/>
    <cellStyle name="Comma 2 2 2 3 5 3 2" xfId="25054"/>
    <cellStyle name="Comma 2 2 2 3 5 4" xfId="25055"/>
    <cellStyle name="Comma 2 2 2 3 6" xfId="25056"/>
    <cellStyle name="Comma 2 2 2 3 6 2" xfId="25057"/>
    <cellStyle name="Comma 2 2 2 3 6 2 2" xfId="25058"/>
    <cellStyle name="Comma 2 2 2 3 6 3" xfId="25059"/>
    <cellStyle name="Comma 2 2 2 3 7" xfId="25060"/>
    <cellStyle name="Comma 2 2 2 3 7 2" xfId="25061"/>
    <cellStyle name="Comma 2 2 2 3 8" xfId="25062"/>
    <cellStyle name="Comma 2 2 2 4" xfId="25063"/>
    <cellStyle name="Comma 2 2 2 4 2" xfId="25064"/>
    <cellStyle name="Comma 2 2 2 4 2 2" xfId="25065"/>
    <cellStyle name="Comma 2 2 2 4 2 2 2" xfId="25066"/>
    <cellStyle name="Comma 2 2 2 4 2 2 2 2" xfId="25067"/>
    <cellStyle name="Comma 2 2 2 4 2 2 2 2 2" xfId="25068"/>
    <cellStyle name="Comma 2 2 2 4 2 2 2 2 2 2" xfId="25069"/>
    <cellStyle name="Comma 2 2 2 4 2 2 2 2 3" xfId="25070"/>
    <cellStyle name="Comma 2 2 2 4 2 2 2 3" xfId="25071"/>
    <cellStyle name="Comma 2 2 2 4 2 2 2 3 2" xfId="25072"/>
    <cellStyle name="Comma 2 2 2 4 2 2 2 4" xfId="25073"/>
    <cellStyle name="Comma 2 2 2 4 2 2 3" xfId="25074"/>
    <cellStyle name="Comma 2 2 2 4 2 2 3 2" xfId="25075"/>
    <cellStyle name="Comma 2 2 2 4 2 2 3 2 2" xfId="25076"/>
    <cellStyle name="Comma 2 2 2 4 2 2 3 3" xfId="25077"/>
    <cellStyle name="Comma 2 2 2 4 2 2 4" xfId="25078"/>
    <cellStyle name="Comma 2 2 2 4 2 2 4 2" xfId="25079"/>
    <cellStyle name="Comma 2 2 2 4 2 2 5" xfId="25080"/>
    <cellStyle name="Comma 2 2 2 4 2 3" xfId="25081"/>
    <cellStyle name="Comma 2 2 2 4 2 3 2" xfId="25082"/>
    <cellStyle name="Comma 2 2 2 4 2 3 2 2" xfId="25083"/>
    <cellStyle name="Comma 2 2 2 4 2 3 2 2 2" xfId="25084"/>
    <cellStyle name="Comma 2 2 2 4 2 3 2 3" xfId="25085"/>
    <cellStyle name="Comma 2 2 2 4 2 3 3" xfId="25086"/>
    <cellStyle name="Comma 2 2 2 4 2 3 3 2" xfId="25087"/>
    <cellStyle name="Comma 2 2 2 4 2 3 4" xfId="25088"/>
    <cellStyle name="Comma 2 2 2 4 2 4" xfId="25089"/>
    <cellStyle name="Comma 2 2 2 4 2 4 2" xfId="25090"/>
    <cellStyle name="Comma 2 2 2 4 2 4 2 2" xfId="25091"/>
    <cellStyle name="Comma 2 2 2 4 2 4 3" xfId="25092"/>
    <cellStyle name="Comma 2 2 2 4 2 5" xfId="25093"/>
    <cellStyle name="Comma 2 2 2 4 2 5 2" xfId="25094"/>
    <cellStyle name="Comma 2 2 2 4 2 6" xfId="25095"/>
    <cellStyle name="Comma 2 2 2 4 3" xfId="25096"/>
    <cellStyle name="Comma 2 2 2 4 3 2" xfId="25097"/>
    <cellStyle name="Comma 2 2 2 4 3 2 2" xfId="25098"/>
    <cellStyle name="Comma 2 2 2 4 3 2 2 2" xfId="25099"/>
    <cellStyle name="Comma 2 2 2 4 3 2 2 2 2" xfId="25100"/>
    <cellStyle name="Comma 2 2 2 4 3 2 2 3" xfId="25101"/>
    <cellStyle name="Comma 2 2 2 4 3 2 3" xfId="25102"/>
    <cellStyle name="Comma 2 2 2 4 3 2 3 2" xfId="25103"/>
    <cellStyle name="Comma 2 2 2 4 3 2 4" xfId="25104"/>
    <cellStyle name="Comma 2 2 2 4 3 3" xfId="25105"/>
    <cellStyle name="Comma 2 2 2 4 3 3 2" xfId="25106"/>
    <cellStyle name="Comma 2 2 2 4 3 3 2 2" xfId="25107"/>
    <cellStyle name="Comma 2 2 2 4 3 3 3" xfId="25108"/>
    <cellStyle name="Comma 2 2 2 4 3 4" xfId="25109"/>
    <cellStyle name="Comma 2 2 2 4 3 4 2" xfId="25110"/>
    <cellStyle name="Comma 2 2 2 4 3 5" xfId="25111"/>
    <cellStyle name="Comma 2 2 2 4 4" xfId="25112"/>
    <cellStyle name="Comma 2 2 2 4 4 2" xfId="25113"/>
    <cellStyle name="Comma 2 2 2 4 4 2 2" xfId="25114"/>
    <cellStyle name="Comma 2 2 2 4 4 2 2 2" xfId="25115"/>
    <cellStyle name="Comma 2 2 2 4 4 2 3" xfId="25116"/>
    <cellStyle name="Comma 2 2 2 4 4 3" xfId="25117"/>
    <cellStyle name="Comma 2 2 2 4 4 3 2" xfId="25118"/>
    <cellStyle name="Comma 2 2 2 4 4 4" xfId="25119"/>
    <cellStyle name="Comma 2 2 2 4 5" xfId="25120"/>
    <cellStyle name="Comma 2 2 2 4 5 2" xfId="25121"/>
    <cellStyle name="Comma 2 2 2 4 5 2 2" xfId="25122"/>
    <cellStyle name="Comma 2 2 2 4 5 3" xfId="25123"/>
    <cellStyle name="Comma 2 2 2 4 6" xfId="25124"/>
    <cellStyle name="Comma 2 2 2 4 6 2" xfId="25125"/>
    <cellStyle name="Comma 2 2 2 4 7" xfId="25126"/>
    <cellStyle name="Comma 2 2 2 5" xfId="25127"/>
    <cellStyle name="Comma 2 2 2 5 2" xfId="25128"/>
    <cellStyle name="Comma 2 2 2 5 2 2" xfId="25129"/>
    <cellStyle name="Comma 2 2 2 5 2 2 2" xfId="25130"/>
    <cellStyle name="Comma 2 2 2 5 2 2 2 2" xfId="25131"/>
    <cellStyle name="Comma 2 2 2 5 2 2 2 2 2" xfId="25132"/>
    <cellStyle name="Comma 2 2 2 5 2 2 2 3" xfId="25133"/>
    <cellStyle name="Comma 2 2 2 5 2 2 3" xfId="25134"/>
    <cellStyle name="Comma 2 2 2 5 2 2 3 2" xfId="25135"/>
    <cellStyle name="Comma 2 2 2 5 2 2 4" xfId="25136"/>
    <cellStyle name="Comma 2 2 2 5 2 3" xfId="25137"/>
    <cellStyle name="Comma 2 2 2 5 2 3 2" xfId="25138"/>
    <cellStyle name="Comma 2 2 2 5 2 3 2 2" xfId="25139"/>
    <cellStyle name="Comma 2 2 2 5 2 3 3" xfId="25140"/>
    <cellStyle name="Comma 2 2 2 5 2 4" xfId="25141"/>
    <cellStyle name="Comma 2 2 2 5 2 4 2" xfId="25142"/>
    <cellStyle name="Comma 2 2 2 5 2 5" xfId="25143"/>
    <cellStyle name="Comma 2 2 2 5 3" xfId="25144"/>
    <cellStyle name="Comma 2 2 2 5 3 2" xfId="25145"/>
    <cellStyle name="Comma 2 2 2 5 3 2 2" xfId="25146"/>
    <cellStyle name="Comma 2 2 2 5 3 2 2 2" xfId="25147"/>
    <cellStyle name="Comma 2 2 2 5 3 2 3" xfId="25148"/>
    <cellStyle name="Comma 2 2 2 5 3 3" xfId="25149"/>
    <cellStyle name="Comma 2 2 2 5 3 3 2" xfId="25150"/>
    <cellStyle name="Comma 2 2 2 5 3 4" xfId="25151"/>
    <cellStyle name="Comma 2 2 2 5 4" xfId="25152"/>
    <cellStyle name="Comma 2 2 2 5 4 2" xfId="25153"/>
    <cellStyle name="Comma 2 2 2 5 4 2 2" xfId="25154"/>
    <cellStyle name="Comma 2 2 2 5 4 3" xfId="25155"/>
    <cellStyle name="Comma 2 2 2 5 5" xfId="25156"/>
    <cellStyle name="Comma 2 2 2 5 5 2" xfId="25157"/>
    <cellStyle name="Comma 2 2 2 5 6" xfId="25158"/>
    <cellStyle name="Comma 2 2 2 6" xfId="25159"/>
    <cellStyle name="Comma 2 2 2 6 2" xfId="25160"/>
    <cellStyle name="Comma 2 2 2 6 2 2" xfId="25161"/>
    <cellStyle name="Comma 2 2 2 6 2 2 2" xfId="25162"/>
    <cellStyle name="Comma 2 2 2 6 2 2 2 2" xfId="25163"/>
    <cellStyle name="Comma 2 2 2 6 2 2 3" xfId="25164"/>
    <cellStyle name="Comma 2 2 2 6 2 3" xfId="25165"/>
    <cellStyle name="Comma 2 2 2 6 2 3 2" xfId="25166"/>
    <cellStyle name="Comma 2 2 2 6 2 4" xfId="25167"/>
    <cellStyle name="Comma 2 2 2 6 3" xfId="25168"/>
    <cellStyle name="Comma 2 2 2 6 3 2" xfId="25169"/>
    <cellStyle name="Comma 2 2 2 6 3 2 2" xfId="25170"/>
    <cellStyle name="Comma 2 2 2 6 3 3" xfId="25171"/>
    <cellStyle name="Comma 2 2 2 6 4" xfId="25172"/>
    <cellStyle name="Comma 2 2 2 6 4 2" xfId="25173"/>
    <cellStyle name="Comma 2 2 2 6 5" xfId="25174"/>
    <cellStyle name="Comma 2 2 2 7" xfId="25175"/>
    <cellStyle name="Comma 2 2 2 7 2" xfId="25176"/>
    <cellStyle name="Comma 2 2 2 7 2 2" xfId="25177"/>
    <cellStyle name="Comma 2 2 2 7 2 2 2" xfId="25178"/>
    <cellStyle name="Comma 2 2 2 7 2 3" xfId="25179"/>
    <cellStyle name="Comma 2 2 2 7 3" xfId="25180"/>
    <cellStyle name="Comma 2 2 2 7 3 2" xfId="25181"/>
    <cellStyle name="Comma 2 2 2 7 4" xfId="25182"/>
    <cellStyle name="Comma 2 2 2 8" xfId="25183"/>
    <cellStyle name="Comma 2 2 2 8 2" xfId="25184"/>
    <cellStyle name="Comma 2 2 2 8 2 2" xfId="25185"/>
    <cellStyle name="Comma 2 2 2 8 3" xfId="25186"/>
    <cellStyle name="Comma 2 2 2 9" xfId="25187"/>
    <cellStyle name="Comma 2 2 2 9 2" xfId="25188"/>
    <cellStyle name="Comma 2 2 3" xfId="25189"/>
    <cellStyle name="Comma 2 2 3 2" xfId="25190"/>
    <cellStyle name="Comma 2 2 3 2 2" xfId="25191"/>
    <cellStyle name="Comma 2 2 3 2 2 2" xfId="25192"/>
    <cellStyle name="Comma 2 2 3 2 2 2 2" xfId="25193"/>
    <cellStyle name="Comma 2 2 3 2 2 2 2 2" xfId="25194"/>
    <cellStyle name="Comma 2 2 3 2 2 2 2 2 2" xfId="25195"/>
    <cellStyle name="Comma 2 2 3 2 2 2 2 2 2 2" xfId="25196"/>
    <cellStyle name="Comma 2 2 3 2 2 2 2 2 2 2 2" xfId="25197"/>
    <cellStyle name="Comma 2 2 3 2 2 2 2 2 2 3" xfId="25198"/>
    <cellStyle name="Comma 2 2 3 2 2 2 2 2 3" xfId="25199"/>
    <cellStyle name="Comma 2 2 3 2 2 2 2 2 3 2" xfId="25200"/>
    <cellStyle name="Comma 2 2 3 2 2 2 2 2 4" xfId="25201"/>
    <cellStyle name="Comma 2 2 3 2 2 2 2 3" xfId="25202"/>
    <cellStyle name="Comma 2 2 3 2 2 2 2 3 2" xfId="25203"/>
    <cellStyle name="Comma 2 2 3 2 2 2 2 3 2 2" xfId="25204"/>
    <cellStyle name="Comma 2 2 3 2 2 2 2 3 3" xfId="25205"/>
    <cellStyle name="Comma 2 2 3 2 2 2 2 4" xfId="25206"/>
    <cellStyle name="Comma 2 2 3 2 2 2 2 4 2" xfId="25207"/>
    <cellStyle name="Comma 2 2 3 2 2 2 2 5" xfId="25208"/>
    <cellStyle name="Comma 2 2 3 2 2 2 3" xfId="25209"/>
    <cellStyle name="Comma 2 2 3 2 2 2 3 2" xfId="25210"/>
    <cellStyle name="Comma 2 2 3 2 2 2 3 2 2" xfId="25211"/>
    <cellStyle name="Comma 2 2 3 2 2 2 3 2 2 2" xfId="25212"/>
    <cellStyle name="Comma 2 2 3 2 2 2 3 2 3" xfId="25213"/>
    <cellStyle name="Comma 2 2 3 2 2 2 3 3" xfId="25214"/>
    <cellStyle name="Comma 2 2 3 2 2 2 3 3 2" xfId="25215"/>
    <cellStyle name="Comma 2 2 3 2 2 2 3 4" xfId="25216"/>
    <cellStyle name="Comma 2 2 3 2 2 2 4" xfId="25217"/>
    <cellStyle name="Comma 2 2 3 2 2 2 4 2" xfId="25218"/>
    <cellStyle name="Comma 2 2 3 2 2 2 4 2 2" xfId="25219"/>
    <cellStyle name="Comma 2 2 3 2 2 2 4 3" xfId="25220"/>
    <cellStyle name="Comma 2 2 3 2 2 2 5" xfId="25221"/>
    <cellStyle name="Comma 2 2 3 2 2 2 5 2" xfId="25222"/>
    <cellStyle name="Comma 2 2 3 2 2 2 6" xfId="25223"/>
    <cellStyle name="Comma 2 2 3 2 2 3" xfId="25224"/>
    <cellStyle name="Comma 2 2 3 2 2 3 2" xfId="25225"/>
    <cellStyle name="Comma 2 2 3 2 2 3 2 2" xfId="25226"/>
    <cellStyle name="Comma 2 2 3 2 2 3 2 2 2" xfId="25227"/>
    <cellStyle name="Comma 2 2 3 2 2 3 2 2 2 2" xfId="25228"/>
    <cellStyle name="Comma 2 2 3 2 2 3 2 2 3" xfId="25229"/>
    <cellStyle name="Comma 2 2 3 2 2 3 2 3" xfId="25230"/>
    <cellStyle name="Comma 2 2 3 2 2 3 2 3 2" xfId="25231"/>
    <cellStyle name="Comma 2 2 3 2 2 3 2 4" xfId="25232"/>
    <cellStyle name="Comma 2 2 3 2 2 3 3" xfId="25233"/>
    <cellStyle name="Comma 2 2 3 2 2 3 3 2" xfId="25234"/>
    <cellStyle name="Comma 2 2 3 2 2 3 3 2 2" xfId="25235"/>
    <cellStyle name="Comma 2 2 3 2 2 3 3 3" xfId="25236"/>
    <cellStyle name="Comma 2 2 3 2 2 3 4" xfId="25237"/>
    <cellStyle name="Comma 2 2 3 2 2 3 4 2" xfId="25238"/>
    <cellStyle name="Comma 2 2 3 2 2 3 5" xfId="25239"/>
    <cellStyle name="Comma 2 2 3 2 2 4" xfId="25240"/>
    <cellStyle name="Comma 2 2 3 2 2 4 2" xfId="25241"/>
    <cellStyle name="Comma 2 2 3 2 2 4 2 2" xfId="25242"/>
    <cellStyle name="Comma 2 2 3 2 2 4 2 2 2" xfId="25243"/>
    <cellStyle name="Comma 2 2 3 2 2 4 2 3" xfId="25244"/>
    <cellStyle name="Comma 2 2 3 2 2 4 3" xfId="25245"/>
    <cellStyle name="Comma 2 2 3 2 2 4 3 2" xfId="25246"/>
    <cellStyle name="Comma 2 2 3 2 2 4 4" xfId="25247"/>
    <cellStyle name="Comma 2 2 3 2 2 5" xfId="25248"/>
    <cellStyle name="Comma 2 2 3 2 2 5 2" xfId="25249"/>
    <cellStyle name="Comma 2 2 3 2 2 5 2 2" xfId="25250"/>
    <cellStyle name="Comma 2 2 3 2 2 5 3" xfId="25251"/>
    <cellStyle name="Comma 2 2 3 2 2 6" xfId="25252"/>
    <cellStyle name="Comma 2 2 3 2 2 6 2" xfId="25253"/>
    <cellStyle name="Comma 2 2 3 2 2 7" xfId="25254"/>
    <cellStyle name="Comma 2 2 3 2 3" xfId="25255"/>
    <cellStyle name="Comma 2 2 3 2 3 2" xfId="25256"/>
    <cellStyle name="Comma 2 2 3 2 3 2 2" xfId="25257"/>
    <cellStyle name="Comma 2 2 3 2 3 2 2 2" xfId="25258"/>
    <cellStyle name="Comma 2 2 3 2 3 2 2 2 2" xfId="25259"/>
    <cellStyle name="Comma 2 2 3 2 3 2 2 2 2 2" xfId="25260"/>
    <cellStyle name="Comma 2 2 3 2 3 2 2 2 3" xfId="25261"/>
    <cellStyle name="Comma 2 2 3 2 3 2 2 3" xfId="25262"/>
    <cellStyle name="Comma 2 2 3 2 3 2 2 3 2" xfId="25263"/>
    <cellStyle name="Comma 2 2 3 2 3 2 2 4" xfId="25264"/>
    <cellStyle name="Comma 2 2 3 2 3 2 3" xfId="25265"/>
    <cellStyle name="Comma 2 2 3 2 3 2 3 2" xfId="25266"/>
    <cellStyle name="Comma 2 2 3 2 3 2 3 2 2" xfId="25267"/>
    <cellStyle name="Comma 2 2 3 2 3 2 3 3" xfId="25268"/>
    <cellStyle name="Comma 2 2 3 2 3 2 4" xfId="25269"/>
    <cellStyle name="Comma 2 2 3 2 3 2 4 2" xfId="25270"/>
    <cellStyle name="Comma 2 2 3 2 3 2 5" xfId="25271"/>
    <cellStyle name="Comma 2 2 3 2 3 3" xfId="25272"/>
    <cellStyle name="Comma 2 2 3 2 3 3 2" xfId="25273"/>
    <cellStyle name="Comma 2 2 3 2 3 3 2 2" xfId="25274"/>
    <cellStyle name="Comma 2 2 3 2 3 3 2 2 2" xfId="25275"/>
    <cellStyle name="Comma 2 2 3 2 3 3 2 3" xfId="25276"/>
    <cellStyle name="Comma 2 2 3 2 3 3 3" xfId="25277"/>
    <cellStyle name="Comma 2 2 3 2 3 3 3 2" xfId="25278"/>
    <cellStyle name="Comma 2 2 3 2 3 3 4" xfId="25279"/>
    <cellStyle name="Comma 2 2 3 2 3 4" xfId="25280"/>
    <cellStyle name="Comma 2 2 3 2 3 4 2" xfId="25281"/>
    <cellStyle name="Comma 2 2 3 2 3 4 2 2" xfId="25282"/>
    <cellStyle name="Comma 2 2 3 2 3 4 3" xfId="25283"/>
    <cellStyle name="Comma 2 2 3 2 3 5" xfId="25284"/>
    <cellStyle name="Comma 2 2 3 2 3 5 2" xfId="25285"/>
    <cellStyle name="Comma 2 2 3 2 3 6" xfId="25286"/>
    <cellStyle name="Comma 2 2 3 2 4" xfId="25287"/>
    <cellStyle name="Comma 2 2 3 2 4 2" xfId="25288"/>
    <cellStyle name="Comma 2 2 3 2 4 2 2" xfId="25289"/>
    <cellStyle name="Comma 2 2 3 2 4 2 2 2" xfId="25290"/>
    <cellStyle name="Comma 2 2 3 2 4 2 2 2 2" xfId="25291"/>
    <cellStyle name="Comma 2 2 3 2 4 2 2 3" xfId="25292"/>
    <cellStyle name="Comma 2 2 3 2 4 2 3" xfId="25293"/>
    <cellStyle name="Comma 2 2 3 2 4 2 3 2" xfId="25294"/>
    <cellStyle name="Comma 2 2 3 2 4 2 4" xfId="25295"/>
    <cellStyle name="Comma 2 2 3 2 4 3" xfId="25296"/>
    <cellStyle name="Comma 2 2 3 2 4 3 2" xfId="25297"/>
    <cellStyle name="Comma 2 2 3 2 4 3 2 2" xfId="25298"/>
    <cellStyle name="Comma 2 2 3 2 4 3 3" xfId="25299"/>
    <cellStyle name="Comma 2 2 3 2 4 4" xfId="25300"/>
    <cellStyle name="Comma 2 2 3 2 4 4 2" xfId="25301"/>
    <cellStyle name="Comma 2 2 3 2 4 5" xfId="25302"/>
    <cellStyle name="Comma 2 2 3 2 5" xfId="25303"/>
    <cellStyle name="Comma 2 2 3 2 5 2" xfId="25304"/>
    <cellStyle name="Comma 2 2 3 2 5 2 2" xfId="25305"/>
    <cellStyle name="Comma 2 2 3 2 5 2 2 2" xfId="25306"/>
    <cellStyle name="Comma 2 2 3 2 5 2 3" xfId="25307"/>
    <cellStyle name="Comma 2 2 3 2 5 3" xfId="25308"/>
    <cellStyle name="Comma 2 2 3 2 5 3 2" xfId="25309"/>
    <cellStyle name="Comma 2 2 3 2 5 4" xfId="25310"/>
    <cellStyle name="Comma 2 2 3 2 6" xfId="25311"/>
    <cellStyle name="Comma 2 2 3 2 6 2" xfId="25312"/>
    <cellStyle name="Comma 2 2 3 2 6 2 2" xfId="25313"/>
    <cellStyle name="Comma 2 2 3 2 6 3" xfId="25314"/>
    <cellStyle name="Comma 2 2 3 2 7" xfId="25315"/>
    <cellStyle name="Comma 2 2 3 2 7 2" xfId="25316"/>
    <cellStyle name="Comma 2 2 3 2 8" xfId="25317"/>
    <cellStyle name="Comma 2 2 3 3" xfId="25318"/>
    <cellStyle name="Comma 2 2 3 3 2" xfId="25319"/>
    <cellStyle name="Comma 2 2 3 3 2 2" xfId="25320"/>
    <cellStyle name="Comma 2 2 3 3 2 2 2" xfId="25321"/>
    <cellStyle name="Comma 2 2 3 3 2 2 2 2" xfId="25322"/>
    <cellStyle name="Comma 2 2 3 3 2 2 2 2 2" xfId="25323"/>
    <cellStyle name="Comma 2 2 3 3 2 2 2 2 2 2" xfId="25324"/>
    <cellStyle name="Comma 2 2 3 3 2 2 2 2 3" xfId="25325"/>
    <cellStyle name="Comma 2 2 3 3 2 2 2 3" xfId="25326"/>
    <cellStyle name="Comma 2 2 3 3 2 2 2 3 2" xfId="25327"/>
    <cellStyle name="Comma 2 2 3 3 2 2 2 4" xfId="25328"/>
    <cellStyle name="Comma 2 2 3 3 2 2 3" xfId="25329"/>
    <cellStyle name="Comma 2 2 3 3 2 2 3 2" xfId="25330"/>
    <cellStyle name="Comma 2 2 3 3 2 2 3 2 2" xfId="25331"/>
    <cellStyle name="Comma 2 2 3 3 2 2 3 3" xfId="25332"/>
    <cellStyle name="Comma 2 2 3 3 2 2 4" xfId="25333"/>
    <cellStyle name="Comma 2 2 3 3 2 2 4 2" xfId="25334"/>
    <cellStyle name="Comma 2 2 3 3 2 2 5" xfId="25335"/>
    <cellStyle name="Comma 2 2 3 3 2 3" xfId="25336"/>
    <cellStyle name="Comma 2 2 3 3 2 3 2" xfId="25337"/>
    <cellStyle name="Comma 2 2 3 3 2 3 2 2" xfId="25338"/>
    <cellStyle name="Comma 2 2 3 3 2 3 2 2 2" xfId="25339"/>
    <cellStyle name="Comma 2 2 3 3 2 3 2 3" xfId="25340"/>
    <cellStyle name="Comma 2 2 3 3 2 3 3" xfId="25341"/>
    <cellStyle name="Comma 2 2 3 3 2 3 3 2" xfId="25342"/>
    <cellStyle name="Comma 2 2 3 3 2 3 4" xfId="25343"/>
    <cellStyle name="Comma 2 2 3 3 2 4" xfId="25344"/>
    <cellStyle name="Comma 2 2 3 3 2 4 2" xfId="25345"/>
    <cellStyle name="Comma 2 2 3 3 2 4 2 2" xfId="25346"/>
    <cellStyle name="Comma 2 2 3 3 2 4 3" xfId="25347"/>
    <cellStyle name="Comma 2 2 3 3 2 5" xfId="25348"/>
    <cellStyle name="Comma 2 2 3 3 2 5 2" xfId="25349"/>
    <cellStyle name="Comma 2 2 3 3 2 6" xfId="25350"/>
    <cellStyle name="Comma 2 2 3 3 3" xfId="25351"/>
    <cellStyle name="Comma 2 2 3 3 3 2" xfId="25352"/>
    <cellStyle name="Comma 2 2 3 3 3 2 2" xfId="25353"/>
    <cellStyle name="Comma 2 2 3 3 3 2 2 2" xfId="25354"/>
    <cellStyle name="Comma 2 2 3 3 3 2 2 2 2" xfId="25355"/>
    <cellStyle name="Comma 2 2 3 3 3 2 2 3" xfId="25356"/>
    <cellStyle name="Comma 2 2 3 3 3 2 3" xfId="25357"/>
    <cellStyle name="Comma 2 2 3 3 3 2 3 2" xfId="25358"/>
    <cellStyle name="Comma 2 2 3 3 3 2 4" xfId="25359"/>
    <cellStyle name="Comma 2 2 3 3 3 3" xfId="25360"/>
    <cellStyle name="Comma 2 2 3 3 3 3 2" xfId="25361"/>
    <cellStyle name="Comma 2 2 3 3 3 3 2 2" xfId="25362"/>
    <cellStyle name="Comma 2 2 3 3 3 3 3" xfId="25363"/>
    <cellStyle name="Comma 2 2 3 3 3 4" xfId="25364"/>
    <cellStyle name="Comma 2 2 3 3 3 4 2" xfId="25365"/>
    <cellStyle name="Comma 2 2 3 3 3 5" xfId="25366"/>
    <cellStyle name="Comma 2 2 3 3 4" xfId="25367"/>
    <cellStyle name="Comma 2 2 3 3 4 2" xfId="25368"/>
    <cellStyle name="Comma 2 2 3 3 4 2 2" xfId="25369"/>
    <cellStyle name="Comma 2 2 3 3 4 2 2 2" xfId="25370"/>
    <cellStyle name="Comma 2 2 3 3 4 2 3" xfId="25371"/>
    <cellStyle name="Comma 2 2 3 3 4 3" xfId="25372"/>
    <cellStyle name="Comma 2 2 3 3 4 3 2" xfId="25373"/>
    <cellStyle name="Comma 2 2 3 3 4 4" xfId="25374"/>
    <cellStyle name="Comma 2 2 3 3 5" xfId="25375"/>
    <cellStyle name="Comma 2 2 3 3 5 2" xfId="25376"/>
    <cellStyle name="Comma 2 2 3 3 5 2 2" xfId="25377"/>
    <cellStyle name="Comma 2 2 3 3 5 3" xfId="25378"/>
    <cellStyle name="Comma 2 2 3 3 6" xfId="25379"/>
    <cellStyle name="Comma 2 2 3 3 6 2" xfId="25380"/>
    <cellStyle name="Comma 2 2 3 3 7" xfId="25381"/>
    <cellStyle name="Comma 2 2 3 4" xfId="25382"/>
    <cellStyle name="Comma 2 2 3 4 2" xfId="25383"/>
    <cellStyle name="Comma 2 2 3 4 2 2" xfId="25384"/>
    <cellStyle name="Comma 2 2 3 4 2 2 2" xfId="25385"/>
    <cellStyle name="Comma 2 2 3 4 2 2 2 2" xfId="25386"/>
    <cellStyle name="Comma 2 2 3 4 2 2 2 2 2" xfId="25387"/>
    <cellStyle name="Comma 2 2 3 4 2 2 2 3" xfId="25388"/>
    <cellStyle name="Comma 2 2 3 4 2 2 3" xfId="25389"/>
    <cellStyle name="Comma 2 2 3 4 2 2 3 2" xfId="25390"/>
    <cellStyle name="Comma 2 2 3 4 2 2 4" xfId="25391"/>
    <cellStyle name="Comma 2 2 3 4 2 3" xfId="25392"/>
    <cellStyle name="Comma 2 2 3 4 2 3 2" xfId="25393"/>
    <cellStyle name="Comma 2 2 3 4 2 3 2 2" xfId="25394"/>
    <cellStyle name="Comma 2 2 3 4 2 3 3" xfId="25395"/>
    <cellStyle name="Comma 2 2 3 4 2 4" xfId="25396"/>
    <cellStyle name="Comma 2 2 3 4 2 4 2" xfId="25397"/>
    <cellStyle name="Comma 2 2 3 4 2 5" xfId="25398"/>
    <cellStyle name="Comma 2 2 3 4 3" xfId="25399"/>
    <cellStyle name="Comma 2 2 3 4 3 2" xfId="25400"/>
    <cellStyle name="Comma 2 2 3 4 3 2 2" xfId="25401"/>
    <cellStyle name="Comma 2 2 3 4 3 2 2 2" xfId="25402"/>
    <cellStyle name="Comma 2 2 3 4 3 2 3" xfId="25403"/>
    <cellStyle name="Comma 2 2 3 4 3 3" xfId="25404"/>
    <cellStyle name="Comma 2 2 3 4 3 3 2" xfId="25405"/>
    <cellStyle name="Comma 2 2 3 4 3 4" xfId="25406"/>
    <cellStyle name="Comma 2 2 3 4 4" xfId="25407"/>
    <cellStyle name="Comma 2 2 3 4 4 2" xfId="25408"/>
    <cellStyle name="Comma 2 2 3 4 4 2 2" xfId="25409"/>
    <cellStyle name="Comma 2 2 3 4 4 3" xfId="25410"/>
    <cellStyle name="Comma 2 2 3 4 5" xfId="25411"/>
    <cellStyle name="Comma 2 2 3 4 5 2" xfId="25412"/>
    <cellStyle name="Comma 2 2 3 4 6" xfId="25413"/>
    <cellStyle name="Comma 2 2 3 5" xfId="25414"/>
    <cellStyle name="Comma 2 2 3 5 2" xfId="25415"/>
    <cellStyle name="Comma 2 2 3 5 2 2" xfId="25416"/>
    <cellStyle name="Comma 2 2 3 5 2 2 2" xfId="25417"/>
    <cellStyle name="Comma 2 2 3 5 2 2 2 2" xfId="25418"/>
    <cellStyle name="Comma 2 2 3 5 2 2 3" xfId="25419"/>
    <cellStyle name="Comma 2 2 3 5 2 3" xfId="25420"/>
    <cellStyle name="Comma 2 2 3 5 2 3 2" xfId="25421"/>
    <cellStyle name="Comma 2 2 3 5 2 4" xfId="25422"/>
    <cellStyle name="Comma 2 2 3 5 3" xfId="25423"/>
    <cellStyle name="Comma 2 2 3 5 3 2" xfId="25424"/>
    <cellStyle name="Comma 2 2 3 5 3 2 2" xfId="25425"/>
    <cellStyle name="Comma 2 2 3 5 3 3" xfId="25426"/>
    <cellStyle name="Comma 2 2 3 5 4" xfId="25427"/>
    <cellStyle name="Comma 2 2 3 5 4 2" xfId="25428"/>
    <cellStyle name="Comma 2 2 3 5 5" xfId="25429"/>
    <cellStyle name="Comma 2 2 3 6" xfId="25430"/>
    <cellStyle name="Comma 2 2 3 6 2" xfId="25431"/>
    <cellStyle name="Comma 2 2 3 6 2 2" xfId="25432"/>
    <cellStyle name="Comma 2 2 3 6 2 2 2" xfId="25433"/>
    <cellStyle name="Comma 2 2 3 6 2 3" xfId="25434"/>
    <cellStyle name="Comma 2 2 3 6 3" xfId="25435"/>
    <cellStyle name="Comma 2 2 3 6 3 2" xfId="25436"/>
    <cellStyle name="Comma 2 2 3 6 4" xfId="25437"/>
    <cellStyle name="Comma 2 2 3 7" xfId="25438"/>
    <cellStyle name="Comma 2 2 3 7 2" xfId="25439"/>
    <cellStyle name="Comma 2 2 3 7 2 2" xfId="25440"/>
    <cellStyle name="Comma 2 2 3 7 3" xfId="25441"/>
    <cellStyle name="Comma 2 2 3 8" xfId="25442"/>
    <cellStyle name="Comma 2 2 3 8 2" xfId="25443"/>
    <cellStyle name="Comma 2 2 3 9" xfId="25444"/>
    <cellStyle name="Comma 2 2 4" xfId="25445"/>
    <cellStyle name="Comma 2 2 4 2" xfId="25446"/>
    <cellStyle name="Comma 2 2 4 2 2" xfId="25447"/>
    <cellStyle name="Comma 2 2 4 2 2 2" xfId="25448"/>
    <cellStyle name="Comma 2 2 4 2 2 2 2" xfId="25449"/>
    <cellStyle name="Comma 2 2 4 2 2 2 2 2" xfId="25450"/>
    <cellStyle name="Comma 2 2 4 2 2 2 2 2 2" xfId="25451"/>
    <cellStyle name="Comma 2 2 4 2 2 2 2 2 2 2" xfId="25452"/>
    <cellStyle name="Comma 2 2 4 2 2 2 2 2 3" xfId="25453"/>
    <cellStyle name="Comma 2 2 4 2 2 2 2 3" xfId="25454"/>
    <cellStyle name="Comma 2 2 4 2 2 2 2 3 2" xfId="25455"/>
    <cellStyle name="Comma 2 2 4 2 2 2 2 4" xfId="25456"/>
    <cellStyle name="Comma 2 2 4 2 2 2 3" xfId="25457"/>
    <cellStyle name="Comma 2 2 4 2 2 2 3 2" xfId="25458"/>
    <cellStyle name="Comma 2 2 4 2 2 2 3 2 2" xfId="25459"/>
    <cellStyle name="Comma 2 2 4 2 2 2 3 3" xfId="25460"/>
    <cellStyle name="Comma 2 2 4 2 2 2 4" xfId="25461"/>
    <cellStyle name="Comma 2 2 4 2 2 2 4 2" xfId="25462"/>
    <cellStyle name="Comma 2 2 4 2 2 2 5" xfId="25463"/>
    <cellStyle name="Comma 2 2 4 2 2 3" xfId="25464"/>
    <cellStyle name="Comma 2 2 4 2 2 3 2" xfId="25465"/>
    <cellStyle name="Comma 2 2 4 2 2 3 2 2" xfId="25466"/>
    <cellStyle name="Comma 2 2 4 2 2 3 2 2 2" xfId="25467"/>
    <cellStyle name="Comma 2 2 4 2 2 3 2 3" xfId="25468"/>
    <cellStyle name="Comma 2 2 4 2 2 3 3" xfId="25469"/>
    <cellStyle name="Comma 2 2 4 2 2 3 3 2" xfId="25470"/>
    <cellStyle name="Comma 2 2 4 2 2 3 4" xfId="25471"/>
    <cellStyle name="Comma 2 2 4 2 2 4" xfId="25472"/>
    <cellStyle name="Comma 2 2 4 2 2 4 2" xfId="25473"/>
    <cellStyle name="Comma 2 2 4 2 2 4 2 2" xfId="25474"/>
    <cellStyle name="Comma 2 2 4 2 2 4 3" xfId="25475"/>
    <cellStyle name="Comma 2 2 4 2 2 5" xfId="25476"/>
    <cellStyle name="Comma 2 2 4 2 2 5 2" xfId="25477"/>
    <cellStyle name="Comma 2 2 4 2 2 6" xfId="25478"/>
    <cellStyle name="Comma 2 2 4 2 3" xfId="25479"/>
    <cellStyle name="Comma 2 2 4 2 3 2" xfId="25480"/>
    <cellStyle name="Comma 2 2 4 2 3 2 2" xfId="25481"/>
    <cellStyle name="Comma 2 2 4 2 3 2 2 2" xfId="25482"/>
    <cellStyle name="Comma 2 2 4 2 3 2 2 2 2" xfId="25483"/>
    <cellStyle name="Comma 2 2 4 2 3 2 2 3" xfId="25484"/>
    <cellStyle name="Comma 2 2 4 2 3 2 3" xfId="25485"/>
    <cellStyle name="Comma 2 2 4 2 3 2 3 2" xfId="25486"/>
    <cellStyle name="Comma 2 2 4 2 3 2 4" xfId="25487"/>
    <cellStyle name="Comma 2 2 4 2 3 3" xfId="25488"/>
    <cellStyle name="Comma 2 2 4 2 3 3 2" xfId="25489"/>
    <cellStyle name="Comma 2 2 4 2 3 3 2 2" xfId="25490"/>
    <cellStyle name="Comma 2 2 4 2 3 3 3" xfId="25491"/>
    <cellStyle name="Comma 2 2 4 2 3 4" xfId="25492"/>
    <cellStyle name="Comma 2 2 4 2 3 4 2" xfId="25493"/>
    <cellStyle name="Comma 2 2 4 2 3 5" xfId="25494"/>
    <cellStyle name="Comma 2 2 4 2 4" xfId="25495"/>
    <cellStyle name="Comma 2 2 4 2 4 2" xfId="25496"/>
    <cellStyle name="Comma 2 2 4 2 4 2 2" xfId="25497"/>
    <cellStyle name="Comma 2 2 4 2 4 2 2 2" xfId="25498"/>
    <cellStyle name="Comma 2 2 4 2 4 2 3" xfId="25499"/>
    <cellStyle name="Comma 2 2 4 2 4 3" xfId="25500"/>
    <cellStyle name="Comma 2 2 4 2 4 3 2" xfId="25501"/>
    <cellStyle name="Comma 2 2 4 2 4 4" xfId="25502"/>
    <cellStyle name="Comma 2 2 4 2 5" xfId="25503"/>
    <cellStyle name="Comma 2 2 4 2 5 2" xfId="25504"/>
    <cellStyle name="Comma 2 2 4 2 5 2 2" xfId="25505"/>
    <cellStyle name="Comma 2 2 4 2 5 3" xfId="25506"/>
    <cellStyle name="Comma 2 2 4 2 6" xfId="25507"/>
    <cellStyle name="Comma 2 2 4 2 6 2" xfId="25508"/>
    <cellStyle name="Comma 2 2 4 2 7" xfId="25509"/>
    <cellStyle name="Comma 2 2 4 3" xfId="25510"/>
    <cellStyle name="Comma 2 2 4 3 2" xfId="25511"/>
    <cellStyle name="Comma 2 2 4 3 2 2" xfId="25512"/>
    <cellStyle name="Comma 2 2 4 3 2 2 2" xfId="25513"/>
    <cellStyle name="Comma 2 2 4 3 2 2 2 2" xfId="25514"/>
    <cellStyle name="Comma 2 2 4 3 2 2 2 2 2" xfId="25515"/>
    <cellStyle name="Comma 2 2 4 3 2 2 2 3" xfId="25516"/>
    <cellStyle name="Comma 2 2 4 3 2 2 3" xfId="25517"/>
    <cellStyle name="Comma 2 2 4 3 2 2 3 2" xfId="25518"/>
    <cellStyle name="Comma 2 2 4 3 2 2 4" xfId="25519"/>
    <cellStyle name="Comma 2 2 4 3 2 3" xfId="25520"/>
    <cellStyle name="Comma 2 2 4 3 2 3 2" xfId="25521"/>
    <cellStyle name="Comma 2 2 4 3 2 3 2 2" xfId="25522"/>
    <cellStyle name="Comma 2 2 4 3 2 3 3" xfId="25523"/>
    <cellStyle name="Comma 2 2 4 3 2 4" xfId="25524"/>
    <cellStyle name="Comma 2 2 4 3 2 4 2" xfId="25525"/>
    <cellStyle name="Comma 2 2 4 3 2 5" xfId="25526"/>
    <cellStyle name="Comma 2 2 4 3 3" xfId="25527"/>
    <cellStyle name="Comma 2 2 4 3 3 2" xfId="25528"/>
    <cellStyle name="Comma 2 2 4 3 3 2 2" xfId="25529"/>
    <cellStyle name="Comma 2 2 4 3 3 2 2 2" xfId="25530"/>
    <cellStyle name="Comma 2 2 4 3 3 2 3" xfId="25531"/>
    <cellStyle name="Comma 2 2 4 3 3 3" xfId="25532"/>
    <cellStyle name="Comma 2 2 4 3 3 3 2" xfId="25533"/>
    <cellStyle name="Comma 2 2 4 3 3 4" xfId="25534"/>
    <cellStyle name="Comma 2 2 4 3 4" xfId="25535"/>
    <cellStyle name="Comma 2 2 4 3 4 2" xfId="25536"/>
    <cellStyle name="Comma 2 2 4 3 4 2 2" xfId="25537"/>
    <cellStyle name="Comma 2 2 4 3 4 3" xfId="25538"/>
    <cellStyle name="Comma 2 2 4 3 5" xfId="25539"/>
    <cellStyle name="Comma 2 2 4 3 5 2" xfId="25540"/>
    <cellStyle name="Comma 2 2 4 3 6" xfId="25541"/>
    <cellStyle name="Comma 2 2 4 4" xfId="25542"/>
    <cellStyle name="Comma 2 2 4 4 2" xfId="25543"/>
    <cellStyle name="Comma 2 2 4 4 2 2" xfId="25544"/>
    <cellStyle name="Comma 2 2 4 4 2 2 2" xfId="25545"/>
    <cellStyle name="Comma 2 2 4 4 2 2 2 2" xfId="25546"/>
    <cellStyle name="Comma 2 2 4 4 2 2 3" xfId="25547"/>
    <cellStyle name="Comma 2 2 4 4 2 3" xfId="25548"/>
    <cellStyle name="Comma 2 2 4 4 2 3 2" xfId="25549"/>
    <cellStyle name="Comma 2 2 4 4 2 4" xfId="25550"/>
    <cellStyle name="Comma 2 2 4 4 3" xfId="25551"/>
    <cellStyle name="Comma 2 2 4 4 3 2" xfId="25552"/>
    <cellStyle name="Comma 2 2 4 4 3 2 2" xfId="25553"/>
    <cellStyle name="Comma 2 2 4 4 3 3" xfId="25554"/>
    <cellStyle name="Comma 2 2 4 4 4" xfId="25555"/>
    <cellStyle name="Comma 2 2 4 4 4 2" xfId="25556"/>
    <cellStyle name="Comma 2 2 4 4 5" xfId="25557"/>
    <cellStyle name="Comma 2 2 4 5" xfId="25558"/>
    <cellStyle name="Comma 2 2 4 5 2" xfId="25559"/>
    <cellStyle name="Comma 2 2 4 5 2 2" xfId="25560"/>
    <cellStyle name="Comma 2 2 4 5 2 2 2" xfId="25561"/>
    <cellStyle name="Comma 2 2 4 5 2 3" xfId="25562"/>
    <cellStyle name="Comma 2 2 4 5 3" xfId="25563"/>
    <cellStyle name="Comma 2 2 4 5 3 2" xfId="25564"/>
    <cellStyle name="Comma 2 2 4 5 4" xfId="25565"/>
    <cellStyle name="Comma 2 2 4 6" xfId="25566"/>
    <cellStyle name="Comma 2 2 4 6 2" xfId="25567"/>
    <cellStyle name="Comma 2 2 4 6 2 2" xfId="25568"/>
    <cellStyle name="Comma 2 2 4 6 3" xfId="25569"/>
    <cellStyle name="Comma 2 2 4 7" xfId="25570"/>
    <cellStyle name="Comma 2 2 4 7 2" xfId="25571"/>
    <cellStyle name="Comma 2 2 4 8" xfId="25572"/>
    <cellStyle name="Comma 2 2 5" xfId="25573"/>
    <cellStyle name="Comma 2 2 5 2" xfId="25574"/>
    <cellStyle name="Comma 2 2 5 2 2" xfId="25575"/>
    <cellStyle name="Comma 2 2 5 2 2 2" xfId="25576"/>
    <cellStyle name="Comma 2 2 5 2 2 2 2" xfId="25577"/>
    <cellStyle name="Comma 2 2 5 2 2 2 2 2" xfId="25578"/>
    <cellStyle name="Comma 2 2 5 2 2 2 2 2 2" xfId="25579"/>
    <cellStyle name="Comma 2 2 5 2 2 2 2 3" xfId="25580"/>
    <cellStyle name="Comma 2 2 5 2 2 2 3" xfId="25581"/>
    <cellStyle name="Comma 2 2 5 2 2 2 3 2" xfId="25582"/>
    <cellStyle name="Comma 2 2 5 2 2 2 4" xfId="25583"/>
    <cellStyle name="Comma 2 2 5 2 2 3" xfId="25584"/>
    <cellStyle name="Comma 2 2 5 2 2 3 2" xfId="25585"/>
    <cellStyle name="Comma 2 2 5 2 2 3 2 2" xfId="25586"/>
    <cellStyle name="Comma 2 2 5 2 2 3 3" xfId="25587"/>
    <cellStyle name="Comma 2 2 5 2 2 4" xfId="25588"/>
    <cellStyle name="Comma 2 2 5 2 2 4 2" xfId="25589"/>
    <cellStyle name="Comma 2 2 5 2 2 5" xfId="25590"/>
    <cellStyle name="Comma 2 2 5 2 3" xfId="25591"/>
    <cellStyle name="Comma 2 2 5 2 3 2" xfId="25592"/>
    <cellStyle name="Comma 2 2 5 2 3 2 2" xfId="25593"/>
    <cellStyle name="Comma 2 2 5 2 3 2 2 2" xfId="25594"/>
    <cellStyle name="Comma 2 2 5 2 3 2 3" xfId="25595"/>
    <cellStyle name="Comma 2 2 5 2 3 3" xfId="25596"/>
    <cellStyle name="Comma 2 2 5 2 3 3 2" xfId="25597"/>
    <cellStyle name="Comma 2 2 5 2 3 4" xfId="25598"/>
    <cellStyle name="Comma 2 2 5 2 4" xfId="25599"/>
    <cellStyle name="Comma 2 2 5 2 4 2" xfId="25600"/>
    <cellStyle name="Comma 2 2 5 2 4 2 2" xfId="25601"/>
    <cellStyle name="Comma 2 2 5 2 4 3" xfId="25602"/>
    <cellStyle name="Comma 2 2 5 2 5" xfId="25603"/>
    <cellStyle name="Comma 2 2 5 2 5 2" xfId="25604"/>
    <cellStyle name="Comma 2 2 5 2 6" xfId="25605"/>
    <cellStyle name="Comma 2 2 5 3" xfId="25606"/>
    <cellStyle name="Comma 2 2 5 3 2" xfId="25607"/>
    <cellStyle name="Comma 2 2 5 3 2 2" xfId="25608"/>
    <cellStyle name="Comma 2 2 5 3 2 2 2" xfId="25609"/>
    <cellStyle name="Comma 2 2 5 3 2 2 2 2" xfId="25610"/>
    <cellStyle name="Comma 2 2 5 3 2 2 3" xfId="25611"/>
    <cellStyle name="Comma 2 2 5 3 2 3" xfId="25612"/>
    <cellStyle name="Comma 2 2 5 3 2 3 2" xfId="25613"/>
    <cellStyle name="Comma 2 2 5 3 2 4" xfId="25614"/>
    <cellStyle name="Comma 2 2 5 3 3" xfId="25615"/>
    <cellStyle name="Comma 2 2 5 3 3 2" xfId="25616"/>
    <cellStyle name="Comma 2 2 5 3 3 2 2" xfId="25617"/>
    <cellStyle name="Comma 2 2 5 3 3 3" xfId="25618"/>
    <cellStyle name="Comma 2 2 5 3 4" xfId="25619"/>
    <cellStyle name="Comma 2 2 5 3 4 2" xfId="25620"/>
    <cellStyle name="Comma 2 2 5 3 5" xfId="25621"/>
    <cellStyle name="Comma 2 2 5 4" xfId="25622"/>
    <cellStyle name="Comma 2 2 5 4 2" xfId="25623"/>
    <cellStyle name="Comma 2 2 5 4 2 2" xfId="25624"/>
    <cellStyle name="Comma 2 2 5 4 2 2 2" xfId="25625"/>
    <cellStyle name="Comma 2 2 5 4 2 3" xfId="25626"/>
    <cellStyle name="Comma 2 2 5 4 3" xfId="25627"/>
    <cellStyle name="Comma 2 2 5 4 3 2" xfId="25628"/>
    <cellStyle name="Comma 2 2 5 4 4" xfId="25629"/>
    <cellStyle name="Comma 2 2 5 5" xfId="25630"/>
    <cellStyle name="Comma 2 2 5 5 2" xfId="25631"/>
    <cellStyle name="Comma 2 2 5 5 2 2" xfId="25632"/>
    <cellStyle name="Comma 2 2 5 5 3" xfId="25633"/>
    <cellStyle name="Comma 2 2 5 6" xfId="25634"/>
    <cellStyle name="Comma 2 2 5 6 2" xfId="25635"/>
    <cellStyle name="Comma 2 2 5 7" xfId="25636"/>
    <cellStyle name="Comma 2 2 6" xfId="25637"/>
    <cellStyle name="Comma 2 2 6 2" xfId="25638"/>
    <cellStyle name="Comma 2 2 6 2 2" xfId="25639"/>
    <cellStyle name="Comma 2 2 6 2 2 2" xfId="25640"/>
    <cellStyle name="Comma 2 2 6 2 2 2 2" xfId="25641"/>
    <cellStyle name="Comma 2 2 6 2 2 2 2 2" xfId="25642"/>
    <cellStyle name="Comma 2 2 6 2 2 2 3" xfId="25643"/>
    <cellStyle name="Comma 2 2 6 2 2 3" xfId="25644"/>
    <cellStyle name="Comma 2 2 6 2 2 3 2" xfId="25645"/>
    <cellStyle name="Comma 2 2 6 2 2 4" xfId="25646"/>
    <cellStyle name="Comma 2 2 6 2 3" xfId="25647"/>
    <cellStyle name="Comma 2 2 6 2 3 2" xfId="25648"/>
    <cellStyle name="Comma 2 2 6 2 3 2 2" xfId="25649"/>
    <cellStyle name="Comma 2 2 6 2 3 3" xfId="25650"/>
    <cellStyle name="Comma 2 2 6 2 4" xfId="25651"/>
    <cellStyle name="Comma 2 2 6 2 4 2" xfId="25652"/>
    <cellStyle name="Comma 2 2 6 2 5" xfId="25653"/>
    <cellStyle name="Comma 2 2 6 3" xfId="25654"/>
    <cellStyle name="Comma 2 2 6 3 2" xfId="25655"/>
    <cellStyle name="Comma 2 2 6 3 2 2" xfId="25656"/>
    <cellStyle name="Comma 2 2 6 3 2 2 2" xfId="25657"/>
    <cellStyle name="Comma 2 2 6 3 2 3" xfId="25658"/>
    <cellStyle name="Comma 2 2 6 3 3" xfId="25659"/>
    <cellStyle name="Comma 2 2 6 3 3 2" xfId="25660"/>
    <cellStyle name="Comma 2 2 6 3 4" xfId="25661"/>
    <cellStyle name="Comma 2 2 6 4" xfId="25662"/>
    <cellStyle name="Comma 2 2 6 4 2" xfId="25663"/>
    <cellStyle name="Comma 2 2 6 4 2 2" xfId="25664"/>
    <cellStyle name="Comma 2 2 6 4 3" xfId="25665"/>
    <cellStyle name="Comma 2 2 6 5" xfId="25666"/>
    <cellStyle name="Comma 2 2 6 5 2" xfId="25667"/>
    <cellStyle name="Comma 2 2 6 6" xfId="25668"/>
    <cellStyle name="Comma 2 2 7" xfId="25669"/>
    <cellStyle name="Comma 2 2 7 2" xfId="25670"/>
    <cellStyle name="Comma 2 2 7 2 2" xfId="25671"/>
    <cellStyle name="Comma 2 2 7 2 2 2" xfId="25672"/>
    <cellStyle name="Comma 2 2 7 2 2 2 2" xfId="25673"/>
    <cellStyle name="Comma 2 2 7 2 2 3" xfId="25674"/>
    <cellStyle name="Comma 2 2 7 2 3" xfId="25675"/>
    <cellStyle name="Comma 2 2 7 2 3 2" xfId="25676"/>
    <cellStyle name="Comma 2 2 7 2 4" xfId="25677"/>
    <cellStyle name="Comma 2 2 7 3" xfId="25678"/>
    <cellStyle name="Comma 2 2 7 3 2" xfId="25679"/>
    <cellStyle name="Comma 2 2 7 3 2 2" xfId="25680"/>
    <cellStyle name="Comma 2 2 7 3 3" xfId="25681"/>
    <cellStyle name="Comma 2 2 7 4" xfId="25682"/>
    <cellStyle name="Comma 2 2 7 4 2" xfId="25683"/>
    <cellStyle name="Comma 2 2 7 5" xfId="25684"/>
    <cellStyle name="Comma 2 2 8" xfId="25685"/>
    <cellStyle name="Comma 2 2 8 2" xfId="25686"/>
    <cellStyle name="Comma 2 2 8 2 2" xfId="25687"/>
    <cellStyle name="Comma 2 2 8 2 2 2" xfId="25688"/>
    <cellStyle name="Comma 2 2 8 2 3" xfId="25689"/>
    <cellStyle name="Comma 2 2 8 3" xfId="25690"/>
    <cellStyle name="Comma 2 2 8 3 2" xfId="25691"/>
    <cellStyle name="Comma 2 2 8 4" xfId="25692"/>
    <cellStyle name="Comma 2 2 9" xfId="25693"/>
    <cellStyle name="Comma 2 2 9 2" xfId="25694"/>
    <cellStyle name="Comma 2 2 9 2 2" xfId="25695"/>
    <cellStyle name="Comma 2 2 9 3" xfId="25696"/>
    <cellStyle name="Comma 2 3" xfId="26"/>
    <cellStyle name="Comma 2 3 10" xfId="25697"/>
    <cellStyle name="Comma 2 3 2" xfId="25698"/>
    <cellStyle name="Comma 2 3 2 2" xfId="25699"/>
    <cellStyle name="Comma 2 3 2 2 2" xfId="25700"/>
    <cellStyle name="Comma 2 3 2 2 2 2" xfId="25701"/>
    <cellStyle name="Comma 2 3 2 2 2 2 2" xfId="25702"/>
    <cellStyle name="Comma 2 3 2 2 2 2 2 2" xfId="25703"/>
    <cellStyle name="Comma 2 3 2 2 2 2 2 2 2" xfId="25704"/>
    <cellStyle name="Comma 2 3 2 2 2 2 2 2 2 2" xfId="25705"/>
    <cellStyle name="Comma 2 3 2 2 2 2 2 2 2 2 2" xfId="25706"/>
    <cellStyle name="Comma 2 3 2 2 2 2 2 2 2 3" xfId="25707"/>
    <cellStyle name="Comma 2 3 2 2 2 2 2 2 3" xfId="25708"/>
    <cellStyle name="Comma 2 3 2 2 2 2 2 2 3 2" xfId="25709"/>
    <cellStyle name="Comma 2 3 2 2 2 2 2 2 4" xfId="25710"/>
    <cellStyle name="Comma 2 3 2 2 2 2 2 3" xfId="25711"/>
    <cellStyle name="Comma 2 3 2 2 2 2 2 3 2" xfId="25712"/>
    <cellStyle name="Comma 2 3 2 2 2 2 2 3 2 2" xfId="25713"/>
    <cellStyle name="Comma 2 3 2 2 2 2 2 3 3" xfId="25714"/>
    <cellStyle name="Comma 2 3 2 2 2 2 2 4" xfId="25715"/>
    <cellStyle name="Comma 2 3 2 2 2 2 2 4 2" xfId="25716"/>
    <cellStyle name="Comma 2 3 2 2 2 2 2 5" xfId="25717"/>
    <cellStyle name="Comma 2 3 2 2 2 2 3" xfId="25718"/>
    <cellStyle name="Comma 2 3 2 2 2 2 3 2" xfId="25719"/>
    <cellStyle name="Comma 2 3 2 2 2 2 3 2 2" xfId="25720"/>
    <cellStyle name="Comma 2 3 2 2 2 2 3 2 2 2" xfId="25721"/>
    <cellStyle name="Comma 2 3 2 2 2 2 3 2 3" xfId="25722"/>
    <cellStyle name="Comma 2 3 2 2 2 2 3 3" xfId="25723"/>
    <cellStyle name="Comma 2 3 2 2 2 2 3 3 2" xfId="25724"/>
    <cellStyle name="Comma 2 3 2 2 2 2 3 4" xfId="25725"/>
    <cellStyle name="Comma 2 3 2 2 2 2 4" xfId="25726"/>
    <cellStyle name="Comma 2 3 2 2 2 2 4 2" xfId="25727"/>
    <cellStyle name="Comma 2 3 2 2 2 2 4 2 2" xfId="25728"/>
    <cellStyle name="Comma 2 3 2 2 2 2 4 3" xfId="25729"/>
    <cellStyle name="Comma 2 3 2 2 2 2 5" xfId="25730"/>
    <cellStyle name="Comma 2 3 2 2 2 2 5 2" xfId="25731"/>
    <cellStyle name="Comma 2 3 2 2 2 2 6" xfId="25732"/>
    <cellStyle name="Comma 2 3 2 2 2 3" xfId="25733"/>
    <cellStyle name="Comma 2 3 2 2 2 3 2" xfId="25734"/>
    <cellStyle name="Comma 2 3 2 2 2 3 2 2" xfId="25735"/>
    <cellStyle name="Comma 2 3 2 2 2 3 2 2 2" xfId="25736"/>
    <cellStyle name="Comma 2 3 2 2 2 3 2 2 2 2" xfId="25737"/>
    <cellStyle name="Comma 2 3 2 2 2 3 2 2 3" xfId="25738"/>
    <cellStyle name="Comma 2 3 2 2 2 3 2 3" xfId="25739"/>
    <cellStyle name="Comma 2 3 2 2 2 3 2 3 2" xfId="25740"/>
    <cellStyle name="Comma 2 3 2 2 2 3 2 4" xfId="25741"/>
    <cellStyle name="Comma 2 3 2 2 2 3 3" xfId="25742"/>
    <cellStyle name="Comma 2 3 2 2 2 3 3 2" xfId="25743"/>
    <cellStyle name="Comma 2 3 2 2 2 3 3 2 2" xfId="25744"/>
    <cellStyle name="Comma 2 3 2 2 2 3 3 3" xfId="25745"/>
    <cellStyle name="Comma 2 3 2 2 2 3 4" xfId="25746"/>
    <cellStyle name="Comma 2 3 2 2 2 3 4 2" xfId="25747"/>
    <cellStyle name="Comma 2 3 2 2 2 3 5" xfId="25748"/>
    <cellStyle name="Comma 2 3 2 2 2 4" xfId="25749"/>
    <cellStyle name="Comma 2 3 2 2 2 4 2" xfId="25750"/>
    <cellStyle name="Comma 2 3 2 2 2 4 2 2" xfId="25751"/>
    <cellStyle name="Comma 2 3 2 2 2 4 2 2 2" xfId="25752"/>
    <cellStyle name="Comma 2 3 2 2 2 4 2 3" xfId="25753"/>
    <cellStyle name="Comma 2 3 2 2 2 4 3" xfId="25754"/>
    <cellStyle name="Comma 2 3 2 2 2 4 3 2" xfId="25755"/>
    <cellStyle name="Comma 2 3 2 2 2 4 4" xfId="25756"/>
    <cellStyle name="Comma 2 3 2 2 2 5" xfId="25757"/>
    <cellStyle name="Comma 2 3 2 2 2 5 2" xfId="25758"/>
    <cellStyle name="Comma 2 3 2 2 2 5 2 2" xfId="25759"/>
    <cellStyle name="Comma 2 3 2 2 2 5 3" xfId="25760"/>
    <cellStyle name="Comma 2 3 2 2 2 6" xfId="25761"/>
    <cellStyle name="Comma 2 3 2 2 2 6 2" xfId="25762"/>
    <cellStyle name="Comma 2 3 2 2 2 7" xfId="25763"/>
    <cellStyle name="Comma 2 3 2 2 3" xfId="25764"/>
    <cellStyle name="Comma 2 3 2 2 3 2" xfId="25765"/>
    <cellStyle name="Comma 2 3 2 2 3 2 2" xfId="25766"/>
    <cellStyle name="Comma 2 3 2 2 3 2 2 2" xfId="25767"/>
    <cellStyle name="Comma 2 3 2 2 3 2 2 2 2" xfId="25768"/>
    <cellStyle name="Comma 2 3 2 2 3 2 2 2 2 2" xfId="25769"/>
    <cellStyle name="Comma 2 3 2 2 3 2 2 2 3" xfId="25770"/>
    <cellStyle name="Comma 2 3 2 2 3 2 2 3" xfId="25771"/>
    <cellStyle name="Comma 2 3 2 2 3 2 2 3 2" xfId="25772"/>
    <cellStyle name="Comma 2 3 2 2 3 2 2 4" xfId="25773"/>
    <cellStyle name="Comma 2 3 2 2 3 2 3" xfId="25774"/>
    <cellStyle name="Comma 2 3 2 2 3 2 3 2" xfId="25775"/>
    <cellStyle name="Comma 2 3 2 2 3 2 3 2 2" xfId="25776"/>
    <cellStyle name="Comma 2 3 2 2 3 2 3 3" xfId="25777"/>
    <cellStyle name="Comma 2 3 2 2 3 2 4" xfId="25778"/>
    <cellStyle name="Comma 2 3 2 2 3 2 4 2" xfId="25779"/>
    <cellStyle name="Comma 2 3 2 2 3 2 5" xfId="25780"/>
    <cellStyle name="Comma 2 3 2 2 3 3" xfId="25781"/>
    <cellStyle name="Comma 2 3 2 2 3 3 2" xfId="25782"/>
    <cellStyle name="Comma 2 3 2 2 3 3 2 2" xfId="25783"/>
    <cellStyle name="Comma 2 3 2 2 3 3 2 2 2" xfId="25784"/>
    <cellStyle name="Comma 2 3 2 2 3 3 2 3" xfId="25785"/>
    <cellStyle name="Comma 2 3 2 2 3 3 3" xfId="25786"/>
    <cellStyle name="Comma 2 3 2 2 3 3 3 2" xfId="25787"/>
    <cellStyle name="Comma 2 3 2 2 3 3 4" xfId="25788"/>
    <cellStyle name="Comma 2 3 2 2 3 4" xfId="25789"/>
    <cellStyle name="Comma 2 3 2 2 3 4 2" xfId="25790"/>
    <cellStyle name="Comma 2 3 2 2 3 4 2 2" xfId="25791"/>
    <cellStyle name="Comma 2 3 2 2 3 4 3" xfId="25792"/>
    <cellStyle name="Comma 2 3 2 2 3 5" xfId="25793"/>
    <cellStyle name="Comma 2 3 2 2 3 5 2" xfId="25794"/>
    <cellStyle name="Comma 2 3 2 2 3 6" xfId="25795"/>
    <cellStyle name="Comma 2 3 2 2 4" xfId="25796"/>
    <cellStyle name="Comma 2 3 2 2 4 2" xfId="25797"/>
    <cellStyle name="Comma 2 3 2 2 4 2 2" xfId="25798"/>
    <cellStyle name="Comma 2 3 2 2 4 2 2 2" xfId="25799"/>
    <cellStyle name="Comma 2 3 2 2 4 2 2 2 2" xfId="25800"/>
    <cellStyle name="Comma 2 3 2 2 4 2 2 3" xfId="25801"/>
    <cellStyle name="Comma 2 3 2 2 4 2 3" xfId="25802"/>
    <cellStyle name="Comma 2 3 2 2 4 2 3 2" xfId="25803"/>
    <cellStyle name="Comma 2 3 2 2 4 2 4" xfId="25804"/>
    <cellStyle name="Comma 2 3 2 2 4 3" xfId="25805"/>
    <cellStyle name="Comma 2 3 2 2 4 3 2" xfId="25806"/>
    <cellStyle name="Comma 2 3 2 2 4 3 2 2" xfId="25807"/>
    <cellStyle name="Comma 2 3 2 2 4 3 3" xfId="25808"/>
    <cellStyle name="Comma 2 3 2 2 4 4" xfId="25809"/>
    <cellStyle name="Comma 2 3 2 2 4 4 2" xfId="25810"/>
    <cellStyle name="Comma 2 3 2 2 4 5" xfId="25811"/>
    <cellStyle name="Comma 2 3 2 2 5" xfId="25812"/>
    <cellStyle name="Comma 2 3 2 2 5 2" xfId="25813"/>
    <cellStyle name="Comma 2 3 2 2 5 2 2" xfId="25814"/>
    <cellStyle name="Comma 2 3 2 2 5 2 2 2" xfId="25815"/>
    <cellStyle name="Comma 2 3 2 2 5 2 3" xfId="25816"/>
    <cellStyle name="Comma 2 3 2 2 5 3" xfId="25817"/>
    <cellStyle name="Comma 2 3 2 2 5 3 2" xfId="25818"/>
    <cellStyle name="Comma 2 3 2 2 5 4" xfId="25819"/>
    <cellStyle name="Comma 2 3 2 2 6" xfId="25820"/>
    <cellStyle name="Comma 2 3 2 2 6 2" xfId="25821"/>
    <cellStyle name="Comma 2 3 2 2 6 2 2" xfId="25822"/>
    <cellStyle name="Comma 2 3 2 2 6 3" xfId="25823"/>
    <cellStyle name="Comma 2 3 2 2 7" xfId="25824"/>
    <cellStyle name="Comma 2 3 2 2 7 2" xfId="25825"/>
    <cellStyle name="Comma 2 3 2 2 8" xfId="25826"/>
    <cellStyle name="Comma 2 3 2 3" xfId="25827"/>
    <cellStyle name="Comma 2 3 2 3 2" xfId="25828"/>
    <cellStyle name="Comma 2 3 2 3 2 2" xfId="25829"/>
    <cellStyle name="Comma 2 3 2 3 2 2 2" xfId="25830"/>
    <cellStyle name="Comma 2 3 2 3 2 2 2 2" xfId="25831"/>
    <cellStyle name="Comma 2 3 2 3 2 2 2 2 2" xfId="25832"/>
    <cellStyle name="Comma 2 3 2 3 2 2 2 2 2 2" xfId="25833"/>
    <cellStyle name="Comma 2 3 2 3 2 2 2 2 3" xfId="25834"/>
    <cellStyle name="Comma 2 3 2 3 2 2 2 3" xfId="25835"/>
    <cellStyle name="Comma 2 3 2 3 2 2 2 3 2" xfId="25836"/>
    <cellStyle name="Comma 2 3 2 3 2 2 2 4" xfId="25837"/>
    <cellStyle name="Comma 2 3 2 3 2 2 3" xfId="25838"/>
    <cellStyle name="Comma 2 3 2 3 2 2 3 2" xfId="25839"/>
    <cellStyle name="Comma 2 3 2 3 2 2 3 2 2" xfId="25840"/>
    <cellStyle name="Comma 2 3 2 3 2 2 3 3" xfId="25841"/>
    <cellStyle name="Comma 2 3 2 3 2 2 4" xfId="25842"/>
    <cellStyle name="Comma 2 3 2 3 2 2 4 2" xfId="25843"/>
    <cellStyle name="Comma 2 3 2 3 2 2 5" xfId="25844"/>
    <cellStyle name="Comma 2 3 2 3 2 3" xfId="25845"/>
    <cellStyle name="Comma 2 3 2 3 2 3 2" xfId="25846"/>
    <cellStyle name="Comma 2 3 2 3 2 3 2 2" xfId="25847"/>
    <cellStyle name="Comma 2 3 2 3 2 3 2 2 2" xfId="25848"/>
    <cellStyle name="Comma 2 3 2 3 2 3 2 3" xfId="25849"/>
    <cellStyle name="Comma 2 3 2 3 2 3 3" xfId="25850"/>
    <cellStyle name="Comma 2 3 2 3 2 3 3 2" xfId="25851"/>
    <cellStyle name="Comma 2 3 2 3 2 3 4" xfId="25852"/>
    <cellStyle name="Comma 2 3 2 3 2 4" xfId="25853"/>
    <cellStyle name="Comma 2 3 2 3 2 4 2" xfId="25854"/>
    <cellStyle name="Comma 2 3 2 3 2 4 2 2" xfId="25855"/>
    <cellStyle name="Comma 2 3 2 3 2 4 3" xfId="25856"/>
    <cellStyle name="Comma 2 3 2 3 2 5" xfId="25857"/>
    <cellStyle name="Comma 2 3 2 3 2 5 2" xfId="25858"/>
    <cellStyle name="Comma 2 3 2 3 2 6" xfId="25859"/>
    <cellStyle name="Comma 2 3 2 3 3" xfId="25860"/>
    <cellStyle name="Comma 2 3 2 3 3 2" xfId="25861"/>
    <cellStyle name="Comma 2 3 2 3 3 2 2" xfId="25862"/>
    <cellStyle name="Comma 2 3 2 3 3 2 2 2" xfId="25863"/>
    <cellStyle name="Comma 2 3 2 3 3 2 2 2 2" xfId="25864"/>
    <cellStyle name="Comma 2 3 2 3 3 2 2 3" xfId="25865"/>
    <cellStyle name="Comma 2 3 2 3 3 2 3" xfId="25866"/>
    <cellStyle name="Comma 2 3 2 3 3 2 3 2" xfId="25867"/>
    <cellStyle name="Comma 2 3 2 3 3 2 4" xfId="25868"/>
    <cellStyle name="Comma 2 3 2 3 3 3" xfId="25869"/>
    <cellStyle name="Comma 2 3 2 3 3 3 2" xfId="25870"/>
    <cellStyle name="Comma 2 3 2 3 3 3 2 2" xfId="25871"/>
    <cellStyle name="Comma 2 3 2 3 3 3 3" xfId="25872"/>
    <cellStyle name="Comma 2 3 2 3 3 4" xfId="25873"/>
    <cellStyle name="Comma 2 3 2 3 3 4 2" xfId="25874"/>
    <cellStyle name="Comma 2 3 2 3 3 5" xfId="25875"/>
    <cellStyle name="Comma 2 3 2 3 4" xfId="25876"/>
    <cellStyle name="Comma 2 3 2 3 4 2" xfId="25877"/>
    <cellStyle name="Comma 2 3 2 3 4 2 2" xfId="25878"/>
    <cellStyle name="Comma 2 3 2 3 4 2 2 2" xfId="25879"/>
    <cellStyle name="Comma 2 3 2 3 4 2 3" xfId="25880"/>
    <cellStyle name="Comma 2 3 2 3 4 3" xfId="25881"/>
    <cellStyle name="Comma 2 3 2 3 4 3 2" xfId="25882"/>
    <cellStyle name="Comma 2 3 2 3 4 4" xfId="25883"/>
    <cellStyle name="Comma 2 3 2 3 5" xfId="25884"/>
    <cellStyle name="Comma 2 3 2 3 5 2" xfId="25885"/>
    <cellStyle name="Comma 2 3 2 3 5 2 2" xfId="25886"/>
    <cellStyle name="Comma 2 3 2 3 5 3" xfId="25887"/>
    <cellStyle name="Comma 2 3 2 3 6" xfId="25888"/>
    <cellStyle name="Comma 2 3 2 3 6 2" xfId="25889"/>
    <cellStyle name="Comma 2 3 2 3 7" xfId="25890"/>
    <cellStyle name="Comma 2 3 2 4" xfId="25891"/>
    <cellStyle name="Comma 2 3 2 4 2" xfId="25892"/>
    <cellStyle name="Comma 2 3 2 4 2 2" xfId="25893"/>
    <cellStyle name="Comma 2 3 2 4 2 2 2" xfId="25894"/>
    <cellStyle name="Comma 2 3 2 4 2 2 2 2" xfId="25895"/>
    <cellStyle name="Comma 2 3 2 4 2 2 2 2 2" xfId="25896"/>
    <cellStyle name="Comma 2 3 2 4 2 2 2 3" xfId="25897"/>
    <cellStyle name="Comma 2 3 2 4 2 2 3" xfId="25898"/>
    <cellStyle name="Comma 2 3 2 4 2 2 3 2" xfId="25899"/>
    <cellStyle name="Comma 2 3 2 4 2 2 4" xfId="25900"/>
    <cellStyle name="Comma 2 3 2 4 2 3" xfId="25901"/>
    <cellStyle name="Comma 2 3 2 4 2 3 2" xfId="25902"/>
    <cellStyle name="Comma 2 3 2 4 2 3 2 2" xfId="25903"/>
    <cellStyle name="Comma 2 3 2 4 2 3 3" xfId="25904"/>
    <cellStyle name="Comma 2 3 2 4 2 4" xfId="25905"/>
    <cellStyle name="Comma 2 3 2 4 2 4 2" xfId="25906"/>
    <cellStyle name="Comma 2 3 2 4 2 5" xfId="25907"/>
    <cellStyle name="Comma 2 3 2 4 3" xfId="25908"/>
    <cellStyle name="Comma 2 3 2 4 3 2" xfId="25909"/>
    <cellStyle name="Comma 2 3 2 4 3 2 2" xfId="25910"/>
    <cellStyle name="Comma 2 3 2 4 3 2 2 2" xfId="25911"/>
    <cellStyle name="Comma 2 3 2 4 3 2 3" xfId="25912"/>
    <cellStyle name="Comma 2 3 2 4 3 3" xfId="25913"/>
    <cellStyle name="Comma 2 3 2 4 3 3 2" xfId="25914"/>
    <cellStyle name="Comma 2 3 2 4 3 4" xfId="25915"/>
    <cellStyle name="Comma 2 3 2 4 4" xfId="25916"/>
    <cellStyle name="Comma 2 3 2 4 4 2" xfId="25917"/>
    <cellStyle name="Comma 2 3 2 4 4 2 2" xfId="25918"/>
    <cellStyle name="Comma 2 3 2 4 4 3" xfId="25919"/>
    <cellStyle name="Comma 2 3 2 4 5" xfId="25920"/>
    <cellStyle name="Comma 2 3 2 4 5 2" xfId="25921"/>
    <cellStyle name="Comma 2 3 2 4 6" xfId="25922"/>
    <cellStyle name="Comma 2 3 2 5" xfId="25923"/>
    <cellStyle name="Comma 2 3 2 5 2" xfId="25924"/>
    <cellStyle name="Comma 2 3 2 5 2 2" xfId="25925"/>
    <cellStyle name="Comma 2 3 2 5 2 2 2" xfId="25926"/>
    <cellStyle name="Comma 2 3 2 5 2 2 2 2" xfId="25927"/>
    <cellStyle name="Comma 2 3 2 5 2 2 3" xfId="25928"/>
    <cellStyle name="Comma 2 3 2 5 2 3" xfId="25929"/>
    <cellStyle name="Comma 2 3 2 5 2 3 2" xfId="25930"/>
    <cellStyle name="Comma 2 3 2 5 2 4" xfId="25931"/>
    <cellStyle name="Comma 2 3 2 5 3" xfId="25932"/>
    <cellStyle name="Comma 2 3 2 5 3 2" xfId="25933"/>
    <cellStyle name="Comma 2 3 2 5 3 2 2" xfId="25934"/>
    <cellStyle name="Comma 2 3 2 5 3 3" xfId="25935"/>
    <cellStyle name="Comma 2 3 2 5 4" xfId="25936"/>
    <cellStyle name="Comma 2 3 2 5 4 2" xfId="25937"/>
    <cellStyle name="Comma 2 3 2 5 5" xfId="25938"/>
    <cellStyle name="Comma 2 3 2 6" xfId="25939"/>
    <cellStyle name="Comma 2 3 2 6 2" xfId="25940"/>
    <cellStyle name="Comma 2 3 2 6 2 2" xfId="25941"/>
    <cellStyle name="Comma 2 3 2 6 2 2 2" xfId="25942"/>
    <cellStyle name="Comma 2 3 2 6 2 3" xfId="25943"/>
    <cellStyle name="Comma 2 3 2 6 3" xfId="25944"/>
    <cellStyle name="Comma 2 3 2 6 3 2" xfId="25945"/>
    <cellStyle name="Comma 2 3 2 6 4" xfId="25946"/>
    <cellStyle name="Comma 2 3 2 7" xfId="25947"/>
    <cellStyle name="Comma 2 3 2 7 2" xfId="25948"/>
    <cellStyle name="Comma 2 3 2 7 2 2" xfId="25949"/>
    <cellStyle name="Comma 2 3 2 7 3" xfId="25950"/>
    <cellStyle name="Comma 2 3 2 8" xfId="25951"/>
    <cellStyle name="Comma 2 3 2 8 2" xfId="25952"/>
    <cellStyle name="Comma 2 3 2 9" xfId="25953"/>
    <cellStyle name="Comma 2 3 3" xfId="25954"/>
    <cellStyle name="Comma 2 3 3 2" xfId="25955"/>
    <cellStyle name="Comma 2 3 3 2 2" xfId="25956"/>
    <cellStyle name="Comma 2 3 3 2 2 2" xfId="25957"/>
    <cellStyle name="Comma 2 3 3 2 2 2 2" xfId="25958"/>
    <cellStyle name="Comma 2 3 3 2 2 2 2 2" xfId="25959"/>
    <cellStyle name="Comma 2 3 3 2 2 2 2 2 2" xfId="25960"/>
    <cellStyle name="Comma 2 3 3 2 2 2 2 2 2 2" xfId="25961"/>
    <cellStyle name="Comma 2 3 3 2 2 2 2 2 3" xfId="25962"/>
    <cellStyle name="Comma 2 3 3 2 2 2 2 3" xfId="25963"/>
    <cellStyle name="Comma 2 3 3 2 2 2 2 3 2" xfId="25964"/>
    <cellStyle name="Comma 2 3 3 2 2 2 2 4" xfId="25965"/>
    <cellStyle name="Comma 2 3 3 2 2 2 3" xfId="25966"/>
    <cellStyle name="Comma 2 3 3 2 2 2 3 2" xfId="25967"/>
    <cellStyle name="Comma 2 3 3 2 2 2 3 2 2" xfId="25968"/>
    <cellStyle name="Comma 2 3 3 2 2 2 3 3" xfId="25969"/>
    <cellStyle name="Comma 2 3 3 2 2 2 4" xfId="25970"/>
    <cellStyle name="Comma 2 3 3 2 2 2 4 2" xfId="25971"/>
    <cellStyle name="Comma 2 3 3 2 2 2 5" xfId="25972"/>
    <cellStyle name="Comma 2 3 3 2 2 3" xfId="25973"/>
    <cellStyle name="Comma 2 3 3 2 2 3 2" xfId="25974"/>
    <cellStyle name="Comma 2 3 3 2 2 3 2 2" xfId="25975"/>
    <cellStyle name="Comma 2 3 3 2 2 3 2 2 2" xfId="25976"/>
    <cellStyle name="Comma 2 3 3 2 2 3 2 3" xfId="25977"/>
    <cellStyle name="Comma 2 3 3 2 2 3 3" xfId="25978"/>
    <cellStyle name="Comma 2 3 3 2 2 3 3 2" xfId="25979"/>
    <cellStyle name="Comma 2 3 3 2 2 3 4" xfId="25980"/>
    <cellStyle name="Comma 2 3 3 2 2 4" xfId="25981"/>
    <cellStyle name="Comma 2 3 3 2 2 4 2" xfId="25982"/>
    <cellStyle name="Comma 2 3 3 2 2 4 2 2" xfId="25983"/>
    <cellStyle name="Comma 2 3 3 2 2 4 3" xfId="25984"/>
    <cellStyle name="Comma 2 3 3 2 2 5" xfId="25985"/>
    <cellStyle name="Comma 2 3 3 2 2 5 2" xfId="25986"/>
    <cellStyle name="Comma 2 3 3 2 2 6" xfId="25987"/>
    <cellStyle name="Comma 2 3 3 2 3" xfId="25988"/>
    <cellStyle name="Comma 2 3 3 2 3 2" xfId="25989"/>
    <cellStyle name="Comma 2 3 3 2 3 2 2" xfId="25990"/>
    <cellStyle name="Comma 2 3 3 2 3 2 2 2" xfId="25991"/>
    <cellStyle name="Comma 2 3 3 2 3 2 2 2 2" xfId="25992"/>
    <cellStyle name="Comma 2 3 3 2 3 2 2 3" xfId="25993"/>
    <cellStyle name="Comma 2 3 3 2 3 2 3" xfId="25994"/>
    <cellStyle name="Comma 2 3 3 2 3 2 3 2" xfId="25995"/>
    <cellStyle name="Comma 2 3 3 2 3 2 4" xfId="25996"/>
    <cellStyle name="Comma 2 3 3 2 3 3" xfId="25997"/>
    <cellStyle name="Comma 2 3 3 2 3 3 2" xfId="25998"/>
    <cellStyle name="Comma 2 3 3 2 3 3 2 2" xfId="25999"/>
    <cellStyle name="Comma 2 3 3 2 3 3 3" xfId="26000"/>
    <cellStyle name="Comma 2 3 3 2 3 4" xfId="26001"/>
    <cellStyle name="Comma 2 3 3 2 3 4 2" xfId="26002"/>
    <cellStyle name="Comma 2 3 3 2 3 5" xfId="26003"/>
    <cellStyle name="Comma 2 3 3 2 4" xfId="26004"/>
    <cellStyle name="Comma 2 3 3 2 4 2" xfId="26005"/>
    <cellStyle name="Comma 2 3 3 2 4 2 2" xfId="26006"/>
    <cellStyle name="Comma 2 3 3 2 4 2 2 2" xfId="26007"/>
    <cellStyle name="Comma 2 3 3 2 4 2 3" xfId="26008"/>
    <cellStyle name="Comma 2 3 3 2 4 3" xfId="26009"/>
    <cellStyle name="Comma 2 3 3 2 4 3 2" xfId="26010"/>
    <cellStyle name="Comma 2 3 3 2 4 4" xfId="26011"/>
    <cellStyle name="Comma 2 3 3 2 5" xfId="26012"/>
    <cellStyle name="Comma 2 3 3 2 5 2" xfId="26013"/>
    <cellStyle name="Comma 2 3 3 2 5 2 2" xfId="26014"/>
    <cellStyle name="Comma 2 3 3 2 5 3" xfId="26015"/>
    <cellStyle name="Comma 2 3 3 2 6" xfId="26016"/>
    <cellStyle name="Comma 2 3 3 2 6 2" xfId="26017"/>
    <cellStyle name="Comma 2 3 3 2 7" xfId="26018"/>
    <cellStyle name="Comma 2 3 3 3" xfId="26019"/>
    <cellStyle name="Comma 2 3 3 3 2" xfId="26020"/>
    <cellStyle name="Comma 2 3 3 3 2 2" xfId="26021"/>
    <cellStyle name="Comma 2 3 3 3 2 2 2" xfId="26022"/>
    <cellStyle name="Comma 2 3 3 3 2 2 2 2" xfId="26023"/>
    <cellStyle name="Comma 2 3 3 3 2 2 2 2 2" xfId="26024"/>
    <cellStyle name="Comma 2 3 3 3 2 2 2 3" xfId="26025"/>
    <cellStyle name="Comma 2 3 3 3 2 2 3" xfId="26026"/>
    <cellStyle name="Comma 2 3 3 3 2 2 3 2" xfId="26027"/>
    <cellStyle name="Comma 2 3 3 3 2 2 4" xfId="26028"/>
    <cellStyle name="Comma 2 3 3 3 2 3" xfId="26029"/>
    <cellStyle name="Comma 2 3 3 3 2 3 2" xfId="26030"/>
    <cellStyle name="Comma 2 3 3 3 2 3 2 2" xfId="26031"/>
    <cellStyle name="Comma 2 3 3 3 2 3 3" xfId="26032"/>
    <cellStyle name="Comma 2 3 3 3 2 4" xfId="26033"/>
    <cellStyle name="Comma 2 3 3 3 2 4 2" xfId="26034"/>
    <cellStyle name="Comma 2 3 3 3 2 5" xfId="26035"/>
    <cellStyle name="Comma 2 3 3 3 3" xfId="26036"/>
    <cellStyle name="Comma 2 3 3 3 3 2" xfId="26037"/>
    <cellStyle name="Comma 2 3 3 3 3 2 2" xfId="26038"/>
    <cellStyle name="Comma 2 3 3 3 3 2 2 2" xfId="26039"/>
    <cellStyle name="Comma 2 3 3 3 3 2 3" xfId="26040"/>
    <cellStyle name="Comma 2 3 3 3 3 3" xfId="26041"/>
    <cellStyle name="Comma 2 3 3 3 3 3 2" xfId="26042"/>
    <cellStyle name="Comma 2 3 3 3 3 4" xfId="26043"/>
    <cellStyle name="Comma 2 3 3 3 4" xfId="26044"/>
    <cellStyle name="Comma 2 3 3 3 4 2" xfId="26045"/>
    <cellStyle name="Comma 2 3 3 3 4 2 2" xfId="26046"/>
    <cellStyle name="Comma 2 3 3 3 4 3" xfId="26047"/>
    <cellStyle name="Comma 2 3 3 3 5" xfId="26048"/>
    <cellStyle name="Comma 2 3 3 3 5 2" xfId="26049"/>
    <cellStyle name="Comma 2 3 3 3 6" xfId="26050"/>
    <cellStyle name="Comma 2 3 3 4" xfId="26051"/>
    <cellStyle name="Comma 2 3 3 4 2" xfId="26052"/>
    <cellStyle name="Comma 2 3 3 4 2 2" xfId="26053"/>
    <cellStyle name="Comma 2 3 3 4 2 2 2" xfId="26054"/>
    <cellStyle name="Comma 2 3 3 4 2 2 2 2" xfId="26055"/>
    <cellStyle name="Comma 2 3 3 4 2 2 3" xfId="26056"/>
    <cellStyle name="Comma 2 3 3 4 2 3" xfId="26057"/>
    <cellStyle name="Comma 2 3 3 4 2 3 2" xfId="26058"/>
    <cellStyle name="Comma 2 3 3 4 2 4" xfId="26059"/>
    <cellStyle name="Comma 2 3 3 4 3" xfId="26060"/>
    <cellStyle name="Comma 2 3 3 4 3 2" xfId="26061"/>
    <cellStyle name="Comma 2 3 3 4 3 2 2" xfId="26062"/>
    <cellStyle name="Comma 2 3 3 4 3 3" xfId="26063"/>
    <cellStyle name="Comma 2 3 3 4 4" xfId="26064"/>
    <cellStyle name="Comma 2 3 3 4 4 2" xfId="26065"/>
    <cellStyle name="Comma 2 3 3 4 5" xfId="26066"/>
    <cellStyle name="Comma 2 3 3 5" xfId="26067"/>
    <cellStyle name="Comma 2 3 3 5 2" xfId="26068"/>
    <cellStyle name="Comma 2 3 3 5 2 2" xfId="26069"/>
    <cellStyle name="Comma 2 3 3 5 2 2 2" xfId="26070"/>
    <cellStyle name="Comma 2 3 3 5 2 3" xfId="26071"/>
    <cellStyle name="Comma 2 3 3 5 3" xfId="26072"/>
    <cellStyle name="Comma 2 3 3 5 3 2" xfId="26073"/>
    <cellStyle name="Comma 2 3 3 5 4" xfId="26074"/>
    <cellStyle name="Comma 2 3 3 6" xfId="26075"/>
    <cellStyle name="Comma 2 3 3 6 2" xfId="26076"/>
    <cellStyle name="Comma 2 3 3 6 2 2" xfId="26077"/>
    <cellStyle name="Comma 2 3 3 6 3" xfId="26078"/>
    <cellStyle name="Comma 2 3 3 7" xfId="26079"/>
    <cellStyle name="Comma 2 3 3 7 2" xfId="26080"/>
    <cellStyle name="Comma 2 3 3 8" xfId="26081"/>
    <cellStyle name="Comma 2 3 4" xfId="26082"/>
    <cellStyle name="Comma 2 3 4 2" xfId="26083"/>
    <cellStyle name="Comma 2 3 4 2 2" xfId="26084"/>
    <cellStyle name="Comma 2 3 4 2 2 2" xfId="26085"/>
    <cellStyle name="Comma 2 3 4 2 2 2 2" xfId="26086"/>
    <cellStyle name="Comma 2 3 4 2 2 2 2 2" xfId="26087"/>
    <cellStyle name="Comma 2 3 4 2 2 2 2 2 2" xfId="26088"/>
    <cellStyle name="Comma 2 3 4 2 2 2 2 3" xfId="26089"/>
    <cellStyle name="Comma 2 3 4 2 2 2 3" xfId="26090"/>
    <cellStyle name="Comma 2 3 4 2 2 2 3 2" xfId="26091"/>
    <cellStyle name="Comma 2 3 4 2 2 2 4" xfId="26092"/>
    <cellStyle name="Comma 2 3 4 2 2 3" xfId="26093"/>
    <cellStyle name="Comma 2 3 4 2 2 3 2" xfId="26094"/>
    <cellStyle name="Comma 2 3 4 2 2 3 2 2" xfId="26095"/>
    <cellStyle name="Comma 2 3 4 2 2 3 3" xfId="26096"/>
    <cellStyle name="Comma 2 3 4 2 2 4" xfId="26097"/>
    <cellStyle name="Comma 2 3 4 2 2 4 2" xfId="26098"/>
    <cellStyle name="Comma 2 3 4 2 2 5" xfId="26099"/>
    <cellStyle name="Comma 2 3 4 2 3" xfId="26100"/>
    <cellStyle name="Comma 2 3 4 2 3 2" xfId="26101"/>
    <cellStyle name="Comma 2 3 4 2 3 2 2" xfId="26102"/>
    <cellStyle name="Comma 2 3 4 2 3 2 2 2" xfId="26103"/>
    <cellStyle name="Comma 2 3 4 2 3 2 3" xfId="26104"/>
    <cellStyle name="Comma 2 3 4 2 3 3" xfId="26105"/>
    <cellStyle name="Comma 2 3 4 2 3 3 2" xfId="26106"/>
    <cellStyle name="Comma 2 3 4 2 3 4" xfId="26107"/>
    <cellStyle name="Comma 2 3 4 2 4" xfId="26108"/>
    <cellStyle name="Comma 2 3 4 2 4 2" xfId="26109"/>
    <cellStyle name="Comma 2 3 4 2 4 2 2" xfId="26110"/>
    <cellStyle name="Comma 2 3 4 2 4 3" xfId="26111"/>
    <cellStyle name="Comma 2 3 4 2 5" xfId="26112"/>
    <cellStyle name="Comma 2 3 4 2 5 2" xfId="26113"/>
    <cellStyle name="Comma 2 3 4 2 6" xfId="26114"/>
    <cellStyle name="Comma 2 3 4 3" xfId="26115"/>
    <cellStyle name="Comma 2 3 4 3 2" xfId="26116"/>
    <cellStyle name="Comma 2 3 4 3 2 2" xfId="26117"/>
    <cellStyle name="Comma 2 3 4 3 2 2 2" xfId="26118"/>
    <cellStyle name="Comma 2 3 4 3 2 2 2 2" xfId="26119"/>
    <cellStyle name="Comma 2 3 4 3 2 2 3" xfId="26120"/>
    <cellStyle name="Comma 2 3 4 3 2 3" xfId="26121"/>
    <cellStyle name="Comma 2 3 4 3 2 3 2" xfId="26122"/>
    <cellStyle name="Comma 2 3 4 3 2 4" xfId="26123"/>
    <cellStyle name="Comma 2 3 4 3 3" xfId="26124"/>
    <cellStyle name="Comma 2 3 4 3 3 2" xfId="26125"/>
    <cellStyle name="Comma 2 3 4 3 3 2 2" xfId="26126"/>
    <cellStyle name="Comma 2 3 4 3 3 3" xfId="26127"/>
    <cellStyle name="Comma 2 3 4 3 4" xfId="26128"/>
    <cellStyle name="Comma 2 3 4 3 4 2" xfId="26129"/>
    <cellStyle name="Comma 2 3 4 3 5" xfId="26130"/>
    <cellStyle name="Comma 2 3 4 4" xfId="26131"/>
    <cellStyle name="Comma 2 3 4 4 2" xfId="26132"/>
    <cellStyle name="Comma 2 3 4 4 2 2" xfId="26133"/>
    <cellStyle name="Comma 2 3 4 4 2 2 2" xfId="26134"/>
    <cellStyle name="Comma 2 3 4 4 2 3" xfId="26135"/>
    <cellStyle name="Comma 2 3 4 4 3" xfId="26136"/>
    <cellStyle name="Comma 2 3 4 4 3 2" xfId="26137"/>
    <cellStyle name="Comma 2 3 4 4 4" xfId="26138"/>
    <cellStyle name="Comma 2 3 4 5" xfId="26139"/>
    <cellStyle name="Comma 2 3 4 5 2" xfId="26140"/>
    <cellStyle name="Comma 2 3 4 5 2 2" xfId="26141"/>
    <cellStyle name="Comma 2 3 4 5 3" xfId="26142"/>
    <cellStyle name="Comma 2 3 4 6" xfId="26143"/>
    <cellStyle name="Comma 2 3 4 6 2" xfId="26144"/>
    <cellStyle name="Comma 2 3 4 7" xfId="26145"/>
    <cellStyle name="Comma 2 3 5" xfId="26146"/>
    <cellStyle name="Comma 2 3 5 2" xfId="26147"/>
    <cellStyle name="Comma 2 3 5 2 2" xfId="26148"/>
    <cellStyle name="Comma 2 3 5 2 2 2" xfId="26149"/>
    <cellStyle name="Comma 2 3 5 2 2 2 2" xfId="26150"/>
    <cellStyle name="Comma 2 3 5 2 2 2 2 2" xfId="26151"/>
    <cellStyle name="Comma 2 3 5 2 2 2 3" xfId="26152"/>
    <cellStyle name="Comma 2 3 5 2 2 3" xfId="26153"/>
    <cellStyle name="Comma 2 3 5 2 2 3 2" xfId="26154"/>
    <cellStyle name="Comma 2 3 5 2 2 4" xfId="26155"/>
    <cellStyle name="Comma 2 3 5 2 3" xfId="26156"/>
    <cellStyle name="Comma 2 3 5 2 3 2" xfId="26157"/>
    <cellStyle name="Comma 2 3 5 2 3 2 2" xfId="26158"/>
    <cellStyle name="Comma 2 3 5 2 3 3" xfId="26159"/>
    <cellStyle name="Comma 2 3 5 2 4" xfId="26160"/>
    <cellStyle name="Comma 2 3 5 2 4 2" xfId="26161"/>
    <cellStyle name="Comma 2 3 5 2 5" xfId="26162"/>
    <cellStyle name="Comma 2 3 5 3" xfId="26163"/>
    <cellStyle name="Comma 2 3 5 3 2" xfId="26164"/>
    <cellStyle name="Comma 2 3 5 3 2 2" xfId="26165"/>
    <cellStyle name="Comma 2 3 5 3 2 2 2" xfId="26166"/>
    <cellStyle name="Comma 2 3 5 3 2 3" xfId="26167"/>
    <cellStyle name="Comma 2 3 5 3 3" xfId="26168"/>
    <cellStyle name="Comma 2 3 5 3 3 2" xfId="26169"/>
    <cellStyle name="Comma 2 3 5 3 4" xfId="26170"/>
    <cellStyle name="Comma 2 3 5 4" xfId="26171"/>
    <cellStyle name="Comma 2 3 5 4 2" xfId="26172"/>
    <cellStyle name="Comma 2 3 5 4 2 2" xfId="26173"/>
    <cellStyle name="Comma 2 3 5 4 3" xfId="26174"/>
    <cellStyle name="Comma 2 3 5 5" xfId="26175"/>
    <cellStyle name="Comma 2 3 5 5 2" xfId="26176"/>
    <cellStyle name="Comma 2 3 5 6" xfId="26177"/>
    <cellStyle name="Comma 2 3 6" xfId="26178"/>
    <cellStyle name="Comma 2 3 6 2" xfId="26179"/>
    <cellStyle name="Comma 2 3 6 2 2" xfId="26180"/>
    <cellStyle name="Comma 2 3 6 2 2 2" xfId="26181"/>
    <cellStyle name="Comma 2 3 6 2 2 2 2" xfId="26182"/>
    <cellStyle name="Comma 2 3 6 2 2 3" xfId="26183"/>
    <cellStyle name="Comma 2 3 6 2 3" xfId="26184"/>
    <cellStyle name="Comma 2 3 6 2 3 2" xfId="26185"/>
    <cellStyle name="Comma 2 3 6 2 4" xfId="26186"/>
    <cellStyle name="Comma 2 3 6 3" xfId="26187"/>
    <cellStyle name="Comma 2 3 6 3 2" xfId="26188"/>
    <cellStyle name="Comma 2 3 6 3 2 2" xfId="26189"/>
    <cellStyle name="Comma 2 3 6 3 3" xfId="26190"/>
    <cellStyle name="Comma 2 3 6 4" xfId="26191"/>
    <cellStyle name="Comma 2 3 6 4 2" xfId="26192"/>
    <cellStyle name="Comma 2 3 6 5" xfId="26193"/>
    <cellStyle name="Comma 2 3 7" xfId="26194"/>
    <cellStyle name="Comma 2 3 7 2" xfId="26195"/>
    <cellStyle name="Comma 2 3 7 2 2" xfId="26196"/>
    <cellStyle name="Comma 2 3 7 2 2 2" xfId="26197"/>
    <cellStyle name="Comma 2 3 7 2 3" xfId="26198"/>
    <cellStyle name="Comma 2 3 7 3" xfId="26199"/>
    <cellStyle name="Comma 2 3 7 3 2" xfId="26200"/>
    <cellStyle name="Comma 2 3 7 4" xfId="26201"/>
    <cellStyle name="Comma 2 3 8" xfId="26202"/>
    <cellStyle name="Comma 2 3 8 2" xfId="26203"/>
    <cellStyle name="Comma 2 3 8 2 2" xfId="26204"/>
    <cellStyle name="Comma 2 3 8 3" xfId="26205"/>
    <cellStyle name="Comma 2 3 9" xfId="26206"/>
    <cellStyle name="Comma 2 3 9 2" xfId="26207"/>
    <cellStyle name="Comma 2 4" xfId="55"/>
    <cellStyle name="Comma 2 4 2" xfId="26208"/>
    <cellStyle name="Comma 2 4 2 2" xfId="26209"/>
    <cellStyle name="Comma 2 4 2 2 2" xfId="26210"/>
    <cellStyle name="Comma 2 4 2 2 2 2" xfId="26211"/>
    <cellStyle name="Comma 2 4 2 2 2 2 2" xfId="26212"/>
    <cellStyle name="Comma 2 4 2 2 2 2 2 2" xfId="26213"/>
    <cellStyle name="Comma 2 4 2 2 2 2 2 2 2" xfId="26214"/>
    <cellStyle name="Comma 2 4 2 2 2 2 2 2 2 2" xfId="26215"/>
    <cellStyle name="Comma 2 4 2 2 2 2 2 2 3" xfId="26216"/>
    <cellStyle name="Comma 2 4 2 2 2 2 2 3" xfId="26217"/>
    <cellStyle name="Comma 2 4 2 2 2 2 2 3 2" xfId="26218"/>
    <cellStyle name="Comma 2 4 2 2 2 2 2 4" xfId="26219"/>
    <cellStyle name="Comma 2 4 2 2 2 2 3" xfId="26220"/>
    <cellStyle name="Comma 2 4 2 2 2 2 3 2" xfId="26221"/>
    <cellStyle name="Comma 2 4 2 2 2 2 3 2 2" xfId="26222"/>
    <cellStyle name="Comma 2 4 2 2 2 2 3 3" xfId="26223"/>
    <cellStyle name="Comma 2 4 2 2 2 2 4" xfId="26224"/>
    <cellStyle name="Comma 2 4 2 2 2 2 4 2" xfId="26225"/>
    <cellStyle name="Comma 2 4 2 2 2 2 5" xfId="26226"/>
    <cellStyle name="Comma 2 4 2 2 2 3" xfId="26227"/>
    <cellStyle name="Comma 2 4 2 2 2 3 2" xfId="26228"/>
    <cellStyle name="Comma 2 4 2 2 2 3 2 2" xfId="26229"/>
    <cellStyle name="Comma 2 4 2 2 2 3 2 2 2" xfId="26230"/>
    <cellStyle name="Comma 2 4 2 2 2 3 2 3" xfId="26231"/>
    <cellStyle name="Comma 2 4 2 2 2 3 3" xfId="26232"/>
    <cellStyle name="Comma 2 4 2 2 2 3 3 2" xfId="26233"/>
    <cellStyle name="Comma 2 4 2 2 2 3 4" xfId="26234"/>
    <cellStyle name="Comma 2 4 2 2 2 4" xfId="26235"/>
    <cellStyle name="Comma 2 4 2 2 2 4 2" xfId="26236"/>
    <cellStyle name="Comma 2 4 2 2 2 4 2 2" xfId="26237"/>
    <cellStyle name="Comma 2 4 2 2 2 4 3" xfId="26238"/>
    <cellStyle name="Comma 2 4 2 2 2 5" xfId="26239"/>
    <cellStyle name="Comma 2 4 2 2 2 5 2" xfId="26240"/>
    <cellStyle name="Comma 2 4 2 2 2 6" xfId="26241"/>
    <cellStyle name="Comma 2 4 2 2 3" xfId="26242"/>
    <cellStyle name="Comma 2 4 2 2 3 2" xfId="26243"/>
    <cellStyle name="Comma 2 4 2 2 3 2 2" xfId="26244"/>
    <cellStyle name="Comma 2 4 2 2 3 2 2 2" xfId="26245"/>
    <cellStyle name="Comma 2 4 2 2 3 2 2 2 2" xfId="26246"/>
    <cellStyle name="Comma 2 4 2 2 3 2 2 3" xfId="26247"/>
    <cellStyle name="Comma 2 4 2 2 3 2 3" xfId="26248"/>
    <cellStyle name="Comma 2 4 2 2 3 2 3 2" xfId="26249"/>
    <cellStyle name="Comma 2 4 2 2 3 2 4" xfId="26250"/>
    <cellStyle name="Comma 2 4 2 2 3 3" xfId="26251"/>
    <cellStyle name="Comma 2 4 2 2 3 3 2" xfId="26252"/>
    <cellStyle name="Comma 2 4 2 2 3 3 2 2" xfId="26253"/>
    <cellStyle name="Comma 2 4 2 2 3 3 3" xfId="26254"/>
    <cellStyle name="Comma 2 4 2 2 3 4" xfId="26255"/>
    <cellStyle name="Comma 2 4 2 2 3 4 2" xfId="26256"/>
    <cellStyle name="Comma 2 4 2 2 3 5" xfId="26257"/>
    <cellStyle name="Comma 2 4 2 2 4" xfId="26258"/>
    <cellStyle name="Comma 2 4 2 2 4 2" xfId="26259"/>
    <cellStyle name="Comma 2 4 2 2 4 2 2" xfId="26260"/>
    <cellStyle name="Comma 2 4 2 2 4 2 2 2" xfId="26261"/>
    <cellStyle name="Comma 2 4 2 2 4 2 3" xfId="26262"/>
    <cellStyle name="Comma 2 4 2 2 4 3" xfId="26263"/>
    <cellStyle name="Comma 2 4 2 2 4 3 2" xfId="26264"/>
    <cellStyle name="Comma 2 4 2 2 4 4" xfId="26265"/>
    <cellStyle name="Comma 2 4 2 2 5" xfId="26266"/>
    <cellStyle name="Comma 2 4 2 2 5 2" xfId="26267"/>
    <cellStyle name="Comma 2 4 2 2 5 2 2" xfId="26268"/>
    <cellStyle name="Comma 2 4 2 2 5 3" xfId="26269"/>
    <cellStyle name="Comma 2 4 2 2 6" xfId="26270"/>
    <cellStyle name="Comma 2 4 2 2 6 2" xfId="26271"/>
    <cellStyle name="Comma 2 4 2 2 7" xfId="26272"/>
    <cellStyle name="Comma 2 4 2 3" xfId="26273"/>
    <cellStyle name="Comma 2 4 2 3 2" xfId="26274"/>
    <cellStyle name="Comma 2 4 2 3 2 2" xfId="26275"/>
    <cellStyle name="Comma 2 4 2 3 2 2 2" xfId="26276"/>
    <cellStyle name="Comma 2 4 2 3 2 2 2 2" xfId="26277"/>
    <cellStyle name="Comma 2 4 2 3 2 2 2 2 2" xfId="26278"/>
    <cellStyle name="Comma 2 4 2 3 2 2 2 3" xfId="26279"/>
    <cellStyle name="Comma 2 4 2 3 2 2 3" xfId="26280"/>
    <cellStyle name="Comma 2 4 2 3 2 2 3 2" xfId="26281"/>
    <cellStyle name="Comma 2 4 2 3 2 2 4" xfId="26282"/>
    <cellStyle name="Comma 2 4 2 3 2 3" xfId="26283"/>
    <cellStyle name="Comma 2 4 2 3 2 3 2" xfId="26284"/>
    <cellStyle name="Comma 2 4 2 3 2 3 2 2" xfId="26285"/>
    <cellStyle name="Comma 2 4 2 3 2 3 3" xfId="26286"/>
    <cellStyle name="Comma 2 4 2 3 2 4" xfId="26287"/>
    <cellStyle name="Comma 2 4 2 3 2 4 2" xfId="26288"/>
    <cellStyle name="Comma 2 4 2 3 2 5" xfId="26289"/>
    <cellStyle name="Comma 2 4 2 3 3" xfId="26290"/>
    <cellStyle name="Comma 2 4 2 3 3 2" xfId="26291"/>
    <cellStyle name="Comma 2 4 2 3 3 2 2" xfId="26292"/>
    <cellStyle name="Comma 2 4 2 3 3 2 2 2" xfId="26293"/>
    <cellStyle name="Comma 2 4 2 3 3 2 3" xfId="26294"/>
    <cellStyle name="Comma 2 4 2 3 3 3" xfId="26295"/>
    <cellStyle name="Comma 2 4 2 3 3 3 2" xfId="26296"/>
    <cellStyle name="Comma 2 4 2 3 3 4" xfId="26297"/>
    <cellStyle name="Comma 2 4 2 3 4" xfId="26298"/>
    <cellStyle name="Comma 2 4 2 3 4 2" xfId="26299"/>
    <cellStyle name="Comma 2 4 2 3 4 2 2" xfId="26300"/>
    <cellStyle name="Comma 2 4 2 3 4 3" xfId="26301"/>
    <cellStyle name="Comma 2 4 2 3 5" xfId="26302"/>
    <cellStyle name="Comma 2 4 2 3 5 2" xfId="26303"/>
    <cellStyle name="Comma 2 4 2 3 6" xfId="26304"/>
    <cellStyle name="Comma 2 4 2 4" xfId="26305"/>
    <cellStyle name="Comma 2 4 2 4 2" xfId="26306"/>
    <cellStyle name="Comma 2 4 2 4 2 2" xfId="26307"/>
    <cellStyle name="Comma 2 4 2 4 2 2 2" xfId="26308"/>
    <cellStyle name="Comma 2 4 2 4 2 2 2 2" xfId="26309"/>
    <cellStyle name="Comma 2 4 2 4 2 2 3" xfId="26310"/>
    <cellStyle name="Comma 2 4 2 4 2 3" xfId="26311"/>
    <cellStyle name="Comma 2 4 2 4 2 3 2" xfId="26312"/>
    <cellStyle name="Comma 2 4 2 4 2 4" xfId="26313"/>
    <cellStyle name="Comma 2 4 2 4 3" xfId="26314"/>
    <cellStyle name="Comma 2 4 2 4 3 2" xfId="26315"/>
    <cellStyle name="Comma 2 4 2 4 3 2 2" xfId="26316"/>
    <cellStyle name="Comma 2 4 2 4 3 3" xfId="26317"/>
    <cellStyle name="Comma 2 4 2 4 4" xfId="26318"/>
    <cellStyle name="Comma 2 4 2 4 4 2" xfId="26319"/>
    <cellStyle name="Comma 2 4 2 4 5" xfId="26320"/>
    <cellStyle name="Comma 2 4 2 5" xfId="26321"/>
    <cellStyle name="Comma 2 4 2 5 2" xfId="26322"/>
    <cellStyle name="Comma 2 4 2 5 2 2" xfId="26323"/>
    <cellStyle name="Comma 2 4 2 5 2 2 2" xfId="26324"/>
    <cellStyle name="Comma 2 4 2 5 2 3" xfId="26325"/>
    <cellStyle name="Comma 2 4 2 5 3" xfId="26326"/>
    <cellStyle name="Comma 2 4 2 5 3 2" xfId="26327"/>
    <cellStyle name="Comma 2 4 2 5 4" xfId="26328"/>
    <cellStyle name="Comma 2 4 2 6" xfId="26329"/>
    <cellStyle name="Comma 2 4 2 6 2" xfId="26330"/>
    <cellStyle name="Comma 2 4 2 6 2 2" xfId="26331"/>
    <cellStyle name="Comma 2 4 2 6 3" xfId="26332"/>
    <cellStyle name="Comma 2 4 2 7" xfId="26333"/>
    <cellStyle name="Comma 2 4 2 7 2" xfId="26334"/>
    <cellStyle name="Comma 2 4 2 8" xfId="26335"/>
    <cellStyle name="Comma 2 4 3" xfId="26336"/>
    <cellStyle name="Comma 2 4 3 2" xfId="26337"/>
    <cellStyle name="Comma 2 4 3 2 2" xfId="26338"/>
    <cellStyle name="Comma 2 4 3 2 2 2" xfId="26339"/>
    <cellStyle name="Comma 2 4 3 2 2 2 2" xfId="26340"/>
    <cellStyle name="Comma 2 4 3 2 2 2 2 2" xfId="26341"/>
    <cellStyle name="Comma 2 4 3 2 2 2 2 2 2" xfId="26342"/>
    <cellStyle name="Comma 2 4 3 2 2 2 2 3" xfId="26343"/>
    <cellStyle name="Comma 2 4 3 2 2 2 3" xfId="26344"/>
    <cellStyle name="Comma 2 4 3 2 2 2 3 2" xfId="26345"/>
    <cellStyle name="Comma 2 4 3 2 2 2 4" xfId="26346"/>
    <cellStyle name="Comma 2 4 3 2 2 3" xfId="26347"/>
    <cellStyle name="Comma 2 4 3 2 2 3 2" xfId="26348"/>
    <cellStyle name="Comma 2 4 3 2 2 3 2 2" xfId="26349"/>
    <cellStyle name="Comma 2 4 3 2 2 3 3" xfId="26350"/>
    <cellStyle name="Comma 2 4 3 2 2 4" xfId="26351"/>
    <cellStyle name="Comma 2 4 3 2 2 4 2" xfId="26352"/>
    <cellStyle name="Comma 2 4 3 2 2 5" xfId="26353"/>
    <cellStyle name="Comma 2 4 3 2 3" xfId="26354"/>
    <cellStyle name="Comma 2 4 3 2 3 2" xfId="26355"/>
    <cellStyle name="Comma 2 4 3 2 3 2 2" xfId="26356"/>
    <cellStyle name="Comma 2 4 3 2 3 2 2 2" xfId="26357"/>
    <cellStyle name="Comma 2 4 3 2 3 2 3" xfId="26358"/>
    <cellStyle name="Comma 2 4 3 2 3 3" xfId="26359"/>
    <cellStyle name="Comma 2 4 3 2 3 3 2" xfId="26360"/>
    <cellStyle name="Comma 2 4 3 2 3 4" xfId="26361"/>
    <cellStyle name="Comma 2 4 3 2 4" xfId="26362"/>
    <cellStyle name="Comma 2 4 3 2 4 2" xfId="26363"/>
    <cellStyle name="Comma 2 4 3 2 4 2 2" xfId="26364"/>
    <cellStyle name="Comma 2 4 3 2 4 3" xfId="26365"/>
    <cellStyle name="Comma 2 4 3 2 5" xfId="26366"/>
    <cellStyle name="Comma 2 4 3 2 5 2" xfId="26367"/>
    <cellStyle name="Comma 2 4 3 2 6" xfId="26368"/>
    <cellStyle name="Comma 2 4 3 3" xfId="26369"/>
    <cellStyle name="Comma 2 4 3 3 2" xfId="26370"/>
    <cellStyle name="Comma 2 4 3 3 2 2" xfId="26371"/>
    <cellStyle name="Comma 2 4 3 3 2 2 2" xfId="26372"/>
    <cellStyle name="Comma 2 4 3 3 2 2 2 2" xfId="26373"/>
    <cellStyle name="Comma 2 4 3 3 2 2 3" xfId="26374"/>
    <cellStyle name="Comma 2 4 3 3 2 3" xfId="26375"/>
    <cellStyle name="Comma 2 4 3 3 2 3 2" xfId="26376"/>
    <cellStyle name="Comma 2 4 3 3 2 4" xfId="26377"/>
    <cellStyle name="Comma 2 4 3 3 3" xfId="26378"/>
    <cellStyle name="Comma 2 4 3 3 3 2" xfId="26379"/>
    <cellStyle name="Comma 2 4 3 3 3 2 2" xfId="26380"/>
    <cellStyle name="Comma 2 4 3 3 3 3" xfId="26381"/>
    <cellStyle name="Comma 2 4 3 3 4" xfId="26382"/>
    <cellStyle name="Comma 2 4 3 3 4 2" xfId="26383"/>
    <cellStyle name="Comma 2 4 3 3 5" xfId="26384"/>
    <cellStyle name="Comma 2 4 3 4" xfId="26385"/>
    <cellStyle name="Comma 2 4 3 4 2" xfId="26386"/>
    <cellStyle name="Comma 2 4 3 4 2 2" xfId="26387"/>
    <cellStyle name="Comma 2 4 3 4 2 2 2" xfId="26388"/>
    <cellStyle name="Comma 2 4 3 4 2 3" xfId="26389"/>
    <cellStyle name="Comma 2 4 3 4 3" xfId="26390"/>
    <cellStyle name="Comma 2 4 3 4 3 2" xfId="26391"/>
    <cellStyle name="Comma 2 4 3 4 4" xfId="26392"/>
    <cellStyle name="Comma 2 4 3 5" xfId="26393"/>
    <cellStyle name="Comma 2 4 3 5 2" xfId="26394"/>
    <cellStyle name="Comma 2 4 3 5 2 2" xfId="26395"/>
    <cellStyle name="Comma 2 4 3 5 3" xfId="26396"/>
    <cellStyle name="Comma 2 4 3 6" xfId="26397"/>
    <cellStyle name="Comma 2 4 3 6 2" xfId="26398"/>
    <cellStyle name="Comma 2 4 3 7" xfId="26399"/>
    <cellStyle name="Comma 2 4 4" xfId="26400"/>
    <cellStyle name="Comma 2 4 4 2" xfId="26401"/>
    <cellStyle name="Comma 2 4 4 2 2" xfId="26402"/>
    <cellStyle name="Comma 2 4 4 2 2 2" xfId="26403"/>
    <cellStyle name="Comma 2 4 4 2 2 2 2" xfId="26404"/>
    <cellStyle name="Comma 2 4 4 2 2 2 2 2" xfId="26405"/>
    <cellStyle name="Comma 2 4 4 2 2 2 3" xfId="26406"/>
    <cellStyle name="Comma 2 4 4 2 2 3" xfId="26407"/>
    <cellStyle name="Comma 2 4 4 2 2 3 2" xfId="26408"/>
    <cellStyle name="Comma 2 4 4 2 2 4" xfId="26409"/>
    <cellStyle name="Comma 2 4 4 2 3" xfId="26410"/>
    <cellStyle name="Comma 2 4 4 2 3 2" xfId="26411"/>
    <cellStyle name="Comma 2 4 4 2 3 2 2" xfId="26412"/>
    <cellStyle name="Comma 2 4 4 2 3 3" xfId="26413"/>
    <cellStyle name="Comma 2 4 4 2 4" xfId="26414"/>
    <cellStyle name="Comma 2 4 4 2 4 2" xfId="26415"/>
    <cellStyle name="Comma 2 4 4 2 5" xfId="26416"/>
    <cellStyle name="Comma 2 4 4 3" xfId="26417"/>
    <cellStyle name="Comma 2 4 4 3 2" xfId="26418"/>
    <cellStyle name="Comma 2 4 4 3 2 2" xfId="26419"/>
    <cellStyle name="Comma 2 4 4 3 2 2 2" xfId="26420"/>
    <cellStyle name="Comma 2 4 4 3 2 3" xfId="26421"/>
    <cellStyle name="Comma 2 4 4 3 3" xfId="26422"/>
    <cellStyle name="Comma 2 4 4 3 3 2" xfId="26423"/>
    <cellStyle name="Comma 2 4 4 3 4" xfId="26424"/>
    <cellStyle name="Comma 2 4 4 4" xfId="26425"/>
    <cellStyle name="Comma 2 4 4 4 2" xfId="26426"/>
    <cellStyle name="Comma 2 4 4 4 2 2" xfId="26427"/>
    <cellStyle name="Comma 2 4 4 4 3" xfId="26428"/>
    <cellStyle name="Comma 2 4 4 5" xfId="26429"/>
    <cellStyle name="Comma 2 4 4 5 2" xfId="26430"/>
    <cellStyle name="Comma 2 4 4 6" xfId="26431"/>
    <cellStyle name="Comma 2 4 5" xfId="26432"/>
    <cellStyle name="Comma 2 4 5 2" xfId="26433"/>
    <cellStyle name="Comma 2 4 5 2 2" xfId="26434"/>
    <cellStyle name="Comma 2 4 5 2 2 2" xfId="26435"/>
    <cellStyle name="Comma 2 4 5 2 2 2 2" xfId="26436"/>
    <cellStyle name="Comma 2 4 5 2 2 3" xfId="26437"/>
    <cellStyle name="Comma 2 4 5 2 3" xfId="26438"/>
    <cellStyle name="Comma 2 4 5 2 3 2" xfId="26439"/>
    <cellStyle name="Comma 2 4 5 2 4" xfId="26440"/>
    <cellStyle name="Comma 2 4 5 3" xfId="26441"/>
    <cellStyle name="Comma 2 4 5 3 2" xfId="26442"/>
    <cellStyle name="Comma 2 4 5 3 2 2" xfId="26443"/>
    <cellStyle name="Comma 2 4 5 3 3" xfId="26444"/>
    <cellStyle name="Comma 2 4 5 4" xfId="26445"/>
    <cellStyle name="Comma 2 4 5 4 2" xfId="26446"/>
    <cellStyle name="Comma 2 4 5 5" xfId="26447"/>
    <cellStyle name="Comma 2 4 6" xfId="26448"/>
    <cellStyle name="Comma 2 4 6 2" xfId="26449"/>
    <cellStyle name="Comma 2 4 6 2 2" xfId="26450"/>
    <cellStyle name="Comma 2 4 6 2 2 2" xfId="26451"/>
    <cellStyle name="Comma 2 4 6 2 3" xfId="26452"/>
    <cellStyle name="Comma 2 4 6 3" xfId="26453"/>
    <cellStyle name="Comma 2 4 6 3 2" xfId="26454"/>
    <cellStyle name="Comma 2 4 6 4" xfId="26455"/>
    <cellStyle name="Comma 2 4 7" xfId="26456"/>
    <cellStyle name="Comma 2 4 7 2" xfId="26457"/>
    <cellStyle name="Comma 2 4 7 2 2" xfId="26458"/>
    <cellStyle name="Comma 2 4 7 3" xfId="26459"/>
    <cellStyle name="Comma 2 4 8" xfId="26460"/>
    <cellStyle name="Comma 2 4 8 2" xfId="26461"/>
    <cellStyle name="Comma 2 4 9" xfId="26462"/>
    <cellStyle name="Comma 2 5" xfId="26463"/>
    <cellStyle name="Comma 2 5 2" xfId="26464"/>
    <cellStyle name="Comma 2 5 2 2" xfId="26465"/>
    <cellStyle name="Comma 2 5 2 2 2" xfId="26466"/>
    <cellStyle name="Comma 2 5 2 2 2 2" xfId="26467"/>
    <cellStyle name="Comma 2 5 2 2 2 2 2" xfId="26468"/>
    <cellStyle name="Comma 2 5 2 2 2 2 2 2" xfId="26469"/>
    <cellStyle name="Comma 2 5 2 2 2 2 2 2 2" xfId="26470"/>
    <cellStyle name="Comma 2 5 2 2 2 2 2 3" xfId="26471"/>
    <cellStyle name="Comma 2 5 2 2 2 2 3" xfId="26472"/>
    <cellStyle name="Comma 2 5 2 2 2 2 3 2" xfId="26473"/>
    <cellStyle name="Comma 2 5 2 2 2 2 4" xfId="26474"/>
    <cellStyle name="Comma 2 5 2 2 2 3" xfId="26475"/>
    <cellStyle name="Comma 2 5 2 2 2 3 2" xfId="26476"/>
    <cellStyle name="Comma 2 5 2 2 2 3 2 2" xfId="26477"/>
    <cellStyle name="Comma 2 5 2 2 2 3 3" xfId="26478"/>
    <cellStyle name="Comma 2 5 2 2 2 4" xfId="26479"/>
    <cellStyle name="Comma 2 5 2 2 2 4 2" xfId="26480"/>
    <cellStyle name="Comma 2 5 2 2 2 5" xfId="26481"/>
    <cellStyle name="Comma 2 5 2 2 3" xfId="26482"/>
    <cellStyle name="Comma 2 5 2 2 3 2" xfId="26483"/>
    <cellStyle name="Comma 2 5 2 2 3 2 2" xfId="26484"/>
    <cellStyle name="Comma 2 5 2 2 3 2 2 2" xfId="26485"/>
    <cellStyle name="Comma 2 5 2 2 3 2 3" xfId="26486"/>
    <cellStyle name="Comma 2 5 2 2 3 3" xfId="26487"/>
    <cellStyle name="Comma 2 5 2 2 3 3 2" xfId="26488"/>
    <cellStyle name="Comma 2 5 2 2 3 4" xfId="26489"/>
    <cellStyle name="Comma 2 5 2 2 4" xfId="26490"/>
    <cellStyle name="Comma 2 5 2 2 4 2" xfId="26491"/>
    <cellStyle name="Comma 2 5 2 2 4 2 2" xfId="26492"/>
    <cellStyle name="Comma 2 5 2 2 4 3" xfId="26493"/>
    <cellStyle name="Comma 2 5 2 2 5" xfId="26494"/>
    <cellStyle name="Comma 2 5 2 2 5 2" xfId="26495"/>
    <cellStyle name="Comma 2 5 2 2 6" xfId="26496"/>
    <cellStyle name="Comma 2 5 2 3" xfId="26497"/>
    <cellStyle name="Comma 2 5 2 3 2" xfId="26498"/>
    <cellStyle name="Comma 2 5 2 3 2 2" xfId="26499"/>
    <cellStyle name="Comma 2 5 2 3 2 2 2" xfId="26500"/>
    <cellStyle name="Comma 2 5 2 3 2 2 2 2" xfId="26501"/>
    <cellStyle name="Comma 2 5 2 3 2 2 3" xfId="26502"/>
    <cellStyle name="Comma 2 5 2 3 2 3" xfId="26503"/>
    <cellStyle name="Comma 2 5 2 3 2 3 2" xfId="26504"/>
    <cellStyle name="Comma 2 5 2 3 2 4" xfId="26505"/>
    <cellStyle name="Comma 2 5 2 3 3" xfId="26506"/>
    <cellStyle name="Comma 2 5 2 3 3 2" xfId="26507"/>
    <cellStyle name="Comma 2 5 2 3 3 2 2" xfId="26508"/>
    <cellStyle name="Comma 2 5 2 3 3 3" xfId="26509"/>
    <cellStyle name="Comma 2 5 2 3 4" xfId="26510"/>
    <cellStyle name="Comma 2 5 2 3 4 2" xfId="26511"/>
    <cellStyle name="Comma 2 5 2 3 5" xfId="26512"/>
    <cellStyle name="Comma 2 5 2 4" xfId="26513"/>
    <cellStyle name="Comma 2 5 2 4 2" xfId="26514"/>
    <cellStyle name="Comma 2 5 2 4 2 2" xfId="26515"/>
    <cellStyle name="Comma 2 5 2 4 2 2 2" xfId="26516"/>
    <cellStyle name="Comma 2 5 2 4 2 3" xfId="26517"/>
    <cellStyle name="Comma 2 5 2 4 3" xfId="26518"/>
    <cellStyle name="Comma 2 5 2 4 3 2" xfId="26519"/>
    <cellStyle name="Comma 2 5 2 4 4" xfId="26520"/>
    <cellStyle name="Comma 2 5 2 5" xfId="26521"/>
    <cellStyle name="Comma 2 5 2 5 2" xfId="26522"/>
    <cellStyle name="Comma 2 5 2 5 2 2" xfId="26523"/>
    <cellStyle name="Comma 2 5 2 5 3" xfId="26524"/>
    <cellStyle name="Comma 2 5 2 6" xfId="26525"/>
    <cellStyle name="Comma 2 5 2 6 2" xfId="26526"/>
    <cellStyle name="Comma 2 5 2 7" xfId="26527"/>
    <cellStyle name="Comma 2 5 3" xfId="26528"/>
    <cellStyle name="Comma 2 5 3 2" xfId="26529"/>
    <cellStyle name="Comma 2 5 3 2 2" xfId="26530"/>
    <cellStyle name="Comma 2 5 3 2 2 2" xfId="26531"/>
    <cellStyle name="Comma 2 5 3 2 2 2 2" xfId="26532"/>
    <cellStyle name="Comma 2 5 3 2 2 2 2 2" xfId="26533"/>
    <cellStyle name="Comma 2 5 3 2 2 2 3" xfId="26534"/>
    <cellStyle name="Comma 2 5 3 2 2 3" xfId="26535"/>
    <cellStyle name="Comma 2 5 3 2 2 3 2" xfId="26536"/>
    <cellStyle name="Comma 2 5 3 2 2 4" xfId="26537"/>
    <cellStyle name="Comma 2 5 3 2 3" xfId="26538"/>
    <cellStyle name="Comma 2 5 3 2 3 2" xfId="26539"/>
    <cellStyle name="Comma 2 5 3 2 3 2 2" xfId="26540"/>
    <cellStyle name="Comma 2 5 3 2 3 3" xfId="26541"/>
    <cellStyle name="Comma 2 5 3 2 4" xfId="26542"/>
    <cellStyle name="Comma 2 5 3 2 4 2" xfId="26543"/>
    <cellStyle name="Comma 2 5 3 2 5" xfId="26544"/>
    <cellStyle name="Comma 2 5 3 3" xfId="26545"/>
    <cellStyle name="Comma 2 5 3 3 2" xfId="26546"/>
    <cellStyle name="Comma 2 5 3 3 2 2" xfId="26547"/>
    <cellStyle name="Comma 2 5 3 3 2 2 2" xfId="26548"/>
    <cellStyle name="Comma 2 5 3 3 2 3" xfId="26549"/>
    <cellStyle name="Comma 2 5 3 3 3" xfId="26550"/>
    <cellStyle name="Comma 2 5 3 3 3 2" xfId="26551"/>
    <cellStyle name="Comma 2 5 3 3 4" xfId="26552"/>
    <cellStyle name="Comma 2 5 3 4" xfId="26553"/>
    <cellStyle name="Comma 2 5 3 4 2" xfId="26554"/>
    <cellStyle name="Comma 2 5 3 4 2 2" xfId="26555"/>
    <cellStyle name="Comma 2 5 3 4 3" xfId="26556"/>
    <cellStyle name="Comma 2 5 3 5" xfId="26557"/>
    <cellStyle name="Comma 2 5 3 5 2" xfId="26558"/>
    <cellStyle name="Comma 2 5 3 6" xfId="26559"/>
    <cellStyle name="Comma 2 5 4" xfId="26560"/>
    <cellStyle name="Comma 2 5 4 2" xfId="26561"/>
    <cellStyle name="Comma 2 5 4 2 2" xfId="26562"/>
    <cellStyle name="Comma 2 5 4 2 2 2" xfId="26563"/>
    <cellStyle name="Comma 2 5 4 2 2 2 2" xfId="26564"/>
    <cellStyle name="Comma 2 5 4 2 2 3" xfId="26565"/>
    <cellStyle name="Comma 2 5 4 2 3" xfId="26566"/>
    <cellStyle name="Comma 2 5 4 2 3 2" xfId="26567"/>
    <cellStyle name="Comma 2 5 4 2 4" xfId="26568"/>
    <cellStyle name="Comma 2 5 4 3" xfId="26569"/>
    <cellStyle name="Comma 2 5 4 3 2" xfId="26570"/>
    <cellStyle name="Comma 2 5 4 3 2 2" xfId="26571"/>
    <cellStyle name="Comma 2 5 4 3 3" xfId="26572"/>
    <cellStyle name="Comma 2 5 4 4" xfId="26573"/>
    <cellStyle name="Comma 2 5 4 4 2" xfId="26574"/>
    <cellStyle name="Comma 2 5 4 5" xfId="26575"/>
    <cellStyle name="Comma 2 5 5" xfId="26576"/>
    <cellStyle name="Comma 2 5 5 2" xfId="26577"/>
    <cellStyle name="Comma 2 5 5 2 2" xfId="26578"/>
    <cellStyle name="Comma 2 5 5 2 2 2" xfId="26579"/>
    <cellStyle name="Comma 2 5 5 2 3" xfId="26580"/>
    <cellStyle name="Comma 2 5 5 3" xfId="26581"/>
    <cellStyle name="Comma 2 5 5 3 2" xfId="26582"/>
    <cellStyle name="Comma 2 5 5 4" xfId="26583"/>
    <cellStyle name="Comma 2 5 6" xfId="26584"/>
    <cellStyle name="Comma 2 5 6 2" xfId="26585"/>
    <cellStyle name="Comma 2 5 6 2 2" xfId="26586"/>
    <cellStyle name="Comma 2 5 6 3" xfId="26587"/>
    <cellStyle name="Comma 2 5 7" xfId="26588"/>
    <cellStyle name="Comma 2 5 7 2" xfId="26589"/>
    <cellStyle name="Comma 2 5 8" xfId="26590"/>
    <cellStyle name="Comma 2 6" xfId="26591"/>
    <cellStyle name="Comma 2 6 2" xfId="26592"/>
    <cellStyle name="Comma 2 6 2 2" xfId="26593"/>
    <cellStyle name="Comma 2 6 2 2 2" xfId="26594"/>
    <cellStyle name="Comma 2 6 2 2 2 2" xfId="26595"/>
    <cellStyle name="Comma 2 6 2 2 2 2 2" xfId="26596"/>
    <cellStyle name="Comma 2 6 2 2 2 2 2 2" xfId="26597"/>
    <cellStyle name="Comma 2 6 2 2 2 2 3" xfId="26598"/>
    <cellStyle name="Comma 2 6 2 2 2 3" xfId="26599"/>
    <cellStyle name="Comma 2 6 2 2 2 3 2" xfId="26600"/>
    <cellStyle name="Comma 2 6 2 2 2 4" xfId="26601"/>
    <cellStyle name="Comma 2 6 2 2 3" xfId="26602"/>
    <cellStyle name="Comma 2 6 2 2 3 2" xfId="26603"/>
    <cellStyle name="Comma 2 6 2 2 3 2 2" xfId="26604"/>
    <cellStyle name="Comma 2 6 2 2 3 3" xfId="26605"/>
    <cellStyle name="Comma 2 6 2 2 4" xfId="26606"/>
    <cellStyle name="Comma 2 6 2 2 4 2" xfId="26607"/>
    <cellStyle name="Comma 2 6 2 2 5" xfId="26608"/>
    <cellStyle name="Comma 2 6 2 3" xfId="26609"/>
    <cellStyle name="Comma 2 6 2 3 2" xfId="26610"/>
    <cellStyle name="Comma 2 6 2 3 2 2" xfId="26611"/>
    <cellStyle name="Comma 2 6 2 3 2 2 2" xfId="26612"/>
    <cellStyle name="Comma 2 6 2 3 2 3" xfId="26613"/>
    <cellStyle name="Comma 2 6 2 3 3" xfId="26614"/>
    <cellStyle name="Comma 2 6 2 3 3 2" xfId="26615"/>
    <cellStyle name="Comma 2 6 2 3 4" xfId="26616"/>
    <cellStyle name="Comma 2 6 2 4" xfId="26617"/>
    <cellStyle name="Comma 2 6 2 4 2" xfId="26618"/>
    <cellStyle name="Comma 2 6 2 4 2 2" xfId="26619"/>
    <cellStyle name="Comma 2 6 2 4 3" xfId="26620"/>
    <cellStyle name="Comma 2 6 2 5" xfId="26621"/>
    <cellStyle name="Comma 2 6 2 5 2" xfId="26622"/>
    <cellStyle name="Comma 2 6 2 6" xfId="26623"/>
    <cellStyle name="Comma 2 6 3" xfId="26624"/>
    <cellStyle name="Comma 2 6 3 2" xfId="26625"/>
    <cellStyle name="Comma 2 6 3 2 2" xfId="26626"/>
    <cellStyle name="Comma 2 6 3 2 2 2" xfId="26627"/>
    <cellStyle name="Comma 2 6 3 2 2 2 2" xfId="26628"/>
    <cellStyle name="Comma 2 6 3 2 2 3" xfId="26629"/>
    <cellStyle name="Comma 2 6 3 2 3" xfId="26630"/>
    <cellStyle name="Comma 2 6 3 2 3 2" xfId="26631"/>
    <cellStyle name="Comma 2 6 3 2 4" xfId="26632"/>
    <cellStyle name="Comma 2 6 3 3" xfId="26633"/>
    <cellStyle name="Comma 2 6 3 3 2" xfId="26634"/>
    <cellStyle name="Comma 2 6 3 3 2 2" xfId="26635"/>
    <cellStyle name="Comma 2 6 3 3 3" xfId="26636"/>
    <cellStyle name="Comma 2 6 3 4" xfId="26637"/>
    <cellStyle name="Comma 2 6 3 4 2" xfId="26638"/>
    <cellStyle name="Comma 2 6 3 5" xfId="26639"/>
    <cellStyle name="Comma 2 6 4" xfId="26640"/>
    <cellStyle name="Comma 2 6 4 2" xfId="26641"/>
    <cellStyle name="Comma 2 6 4 2 2" xfId="26642"/>
    <cellStyle name="Comma 2 6 4 2 2 2" xfId="26643"/>
    <cellStyle name="Comma 2 6 4 2 3" xfId="26644"/>
    <cellStyle name="Comma 2 6 4 3" xfId="26645"/>
    <cellStyle name="Comma 2 6 4 3 2" xfId="26646"/>
    <cellStyle name="Comma 2 6 4 4" xfId="26647"/>
    <cellStyle name="Comma 2 6 5" xfId="26648"/>
    <cellStyle name="Comma 2 6 5 2" xfId="26649"/>
    <cellStyle name="Comma 2 6 5 2 2" xfId="26650"/>
    <cellStyle name="Comma 2 6 5 3" xfId="26651"/>
    <cellStyle name="Comma 2 6 6" xfId="26652"/>
    <cellStyle name="Comma 2 6 6 2" xfId="26653"/>
    <cellStyle name="Comma 2 6 7" xfId="26654"/>
    <cellStyle name="Comma 2 7" xfId="26655"/>
    <cellStyle name="Comma 2 7 2" xfId="26656"/>
    <cellStyle name="Comma 2 7 2 2" xfId="26657"/>
    <cellStyle name="Comma 2 7 2 2 2" xfId="26658"/>
    <cellStyle name="Comma 2 7 2 2 2 2" xfId="26659"/>
    <cellStyle name="Comma 2 7 2 2 2 2 2" xfId="26660"/>
    <cellStyle name="Comma 2 7 2 2 2 3" xfId="26661"/>
    <cellStyle name="Comma 2 7 2 2 3" xfId="26662"/>
    <cellStyle name="Comma 2 7 2 2 3 2" xfId="26663"/>
    <cellStyle name="Comma 2 7 2 2 4" xfId="26664"/>
    <cellStyle name="Comma 2 7 2 3" xfId="26665"/>
    <cellStyle name="Comma 2 7 2 3 2" xfId="26666"/>
    <cellStyle name="Comma 2 7 2 3 2 2" xfId="26667"/>
    <cellStyle name="Comma 2 7 2 3 3" xfId="26668"/>
    <cellStyle name="Comma 2 7 2 4" xfId="26669"/>
    <cellStyle name="Comma 2 7 2 4 2" xfId="26670"/>
    <cellStyle name="Comma 2 7 2 5" xfId="26671"/>
    <cellStyle name="Comma 2 7 3" xfId="26672"/>
    <cellStyle name="Comma 2 7 3 2" xfId="26673"/>
    <cellStyle name="Comma 2 7 3 2 2" xfId="26674"/>
    <cellStyle name="Comma 2 7 3 2 2 2" xfId="26675"/>
    <cellStyle name="Comma 2 7 3 2 3" xfId="26676"/>
    <cellStyle name="Comma 2 7 3 3" xfId="26677"/>
    <cellStyle name="Comma 2 7 3 3 2" xfId="26678"/>
    <cellStyle name="Comma 2 7 3 4" xfId="26679"/>
    <cellStyle name="Comma 2 7 4" xfId="26680"/>
    <cellStyle name="Comma 2 7 4 2" xfId="26681"/>
    <cellStyle name="Comma 2 7 4 2 2" xfId="26682"/>
    <cellStyle name="Comma 2 7 4 3" xfId="26683"/>
    <cellStyle name="Comma 2 7 5" xfId="26684"/>
    <cellStyle name="Comma 2 7 5 2" xfId="26685"/>
    <cellStyle name="Comma 2 7 6" xfId="26686"/>
    <cellStyle name="Comma 2 8" xfId="26687"/>
    <cellStyle name="Comma 2 8 2" xfId="26688"/>
    <cellStyle name="Comma 2 8 2 2" xfId="26689"/>
    <cellStyle name="Comma 2 8 2 2 2" xfId="26690"/>
    <cellStyle name="Comma 2 8 2 2 2 2" xfId="26691"/>
    <cellStyle name="Comma 2 8 2 2 3" xfId="26692"/>
    <cellStyle name="Comma 2 8 2 3" xfId="26693"/>
    <cellStyle name="Comma 2 8 2 3 2" xfId="26694"/>
    <cellStyle name="Comma 2 8 2 4" xfId="26695"/>
    <cellStyle name="Comma 2 8 3" xfId="26696"/>
    <cellStyle name="Comma 2 8 3 2" xfId="26697"/>
    <cellStyle name="Comma 2 8 3 2 2" xfId="26698"/>
    <cellStyle name="Comma 2 8 3 3" xfId="26699"/>
    <cellStyle name="Comma 2 8 4" xfId="26700"/>
    <cellStyle name="Comma 2 8 4 2" xfId="26701"/>
    <cellStyle name="Comma 2 8 5" xfId="26702"/>
    <cellStyle name="Comma 2 9" xfId="26703"/>
    <cellStyle name="Comma 2 9 2" xfId="26704"/>
    <cellStyle name="Comma 2 9 2 2" xfId="26705"/>
    <cellStyle name="Comma 2 9 2 2 2" xfId="26706"/>
    <cellStyle name="Comma 2 9 2 3" xfId="26707"/>
    <cellStyle name="Comma 2 9 3" xfId="26708"/>
    <cellStyle name="Comma 2 9 3 2" xfId="26709"/>
    <cellStyle name="Comma 2 9 4" xfId="26710"/>
    <cellStyle name="Comma 20" xfId="26711"/>
    <cellStyle name="Comma 21" xfId="26712"/>
    <cellStyle name="Comma 22" xfId="26713"/>
    <cellStyle name="Comma 23" xfId="26714"/>
    <cellStyle name="Comma 24" xfId="26715"/>
    <cellStyle name="Comma 25" xfId="26716"/>
    <cellStyle name="Comma 26" xfId="26717"/>
    <cellStyle name="Comma 27" xfId="26718"/>
    <cellStyle name="Comma 28" xfId="26719"/>
    <cellStyle name="Comma 29" xfId="26720"/>
    <cellStyle name="Comma 3" xfId="27"/>
    <cellStyle name="Comma 3 2" xfId="61"/>
    <cellStyle name="Comma 3 3" xfId="26721"/>
    <cellStyle name="Comma 30" xfId="26722"/>
    <cellStyle name="Comma 31" xfId="26723"/>
    <cellStyle name="Comma 32" xfId="39077"/>
    <cellStyle name="Comma 4" xfId="28"/>
    <cellStyle name="Comma 4 10" xfId="26724"/>
    <cellStyle name="Comma 4 10 2" xfId="26725"/>
    <cellStyle name="Comma 4 10 2 2" xfId="26726"/>
    <cellStyle name="Comma 4 10 3" xfId="26727"/>
    <cellStyle name="Comma 4 11" xfId="26728"/>
    <cellStyle name="Comma 4 11 2" xfId="26729"/>
    <cellStyle name="Comma 4 12" xfId="26730"/>
    <cellStyle name="Comma 4 2" xfId="63"/>
    <cellStyle name="Comma 4 2 10" xfId="26731"/>
    <cellStyle name="Comma 4 2 10 2" xfId="26732"/>
    <cellStyle name="Comma 4 2 11" xfId="26733"/>
    <cellStyle name="Comma 4 2 2" xfId="26734"/>
    <cellStyle name="Comma 4 2 2 10" xfId="26735"/>
    <cellStyle name="Comma 4 2 2 2" xfId="26736"/>
    <cellStyle name="Comma 4 2 2 2 2" xfId="26737"/>
    <cellStyle name="Comma 4 2 2 2 2 2" xfId="26738"/>
    <cellStyle name="Comma 4 2 2 2 2 2 2" xfId="26739"/>
    <cellStyle name="Comma 4 2 2 2 2 2 2 2" xfId="26740"/>
    <cellStyle name="Comma 4 2 2 2 2 2 2 2 2" xfId="26741"/>
    <cellStyle name="Comma 4 2 2 2 2 2 2 2 2 2" xfId="26742"/>
    <cellStyle name="Comma 4 2 2 2 2 2 2 2 2 2 2" xfId="26743"/>
    <cellStyle name="Comma 4 2 2 2 2 2 2 2 2 2 2 2" xfId="26744"/>
    <cellStyle name="Comma 4 2 2 2 2 2 2 2 2 2 3" xfId="26745"/>
    <cellStyle name="Comma 4 2 2 2 2 2 2 2 2 3" xfId="26746"/>
    <cellStyle name="Comma 4 2 2 2 2 2 2 2 2 3 2" xfId="26747"/>
    <cellStyle name="Comma 4 2 2 2 2 2 2 2 2 4" xfId="26748"/>
    <cellStyle name="Comma 4 2 2 2 2 2 2 2 3" xfId="26749"/>
    <cellStyle name="Comma 4 2 2 2 2 2 2 2 3 2" xfId="26750"/>
    <cellStyle name="Comma 4 2 2 2 2 2 2 2 3 2 2" xfId="26751"/>
    <cellStyle name="Comma 4 2 2 2 2 2 2 2 3 3" xfId="26752"/>
    <cellStyle name="Comma 4 2 2 2 2 2 2 2 4" xfId="26753"/>
    <cellStyle name="Comma 4 2 2 2 2 2 2 2 4 2" xfId="26754"/>
    <cellStyle name="Comma 4 2 2 2 2 2 2 2 5" xfId="26755"/>
    <cellStyle name="Comma 4 2 2 2 2 2 2 3" xfId="26756"/>
    <cellStyle name="Comma 4 2 2 2 2 2 2 3 2" xfId="26757"/>
    <cellStyle name="Comma 4 2 2 2 2 2 2 3 2 2" xfId="26758"/>
    <cellStyle name="Comma 4 2 2 2 2 2 2 3 2 2 2" xfId="26759"/>
    <cellStyle name="Comma 4 2 2 2 2 2 2 3 2 3" xfId="26760"/>
    <cellStyle name="Comma 4 2 2 2 2 2 2 3 3" xfId="26761"/>
    <cellStyle name="Comma 4 2 2 2 2 2 2 3 3 2" xfId="26762"/>
    <cellStyle name="Comma 4 2 2 2 2 2 2 3 4" xfId="26763"/>
    <cellStyle name="Comma 4 2 2 2 2 2 2 4" xfId="26764"/>
    <cellStyle name="Comma 4 2 2 2 2 2 2 4 2" xfId="26765"/>
    <cellStyle name="Comma 4 2 2 2 2 2 2 4 2 2" xfId="26766"/>
    <cellStyle name="Comma 4 2 2 2 2 2 2 4 3" xfId="26767"/>
    <cellStyle name="Comma 4 2 2 2 2 2 2 5" xfId="26768"/>
    <cellStyle name="Comma 4 2 2 2 2 2 2 5 2" xfId="26769"/>
    <cellStyle name="Comma 4 2 2 2 2 2 2 6" xfId="26770"/>
    <cellStyle name="Comma 4 2 2 2 2 2 3" xfId="26771"/>
    <cellStyle name="Comma 4 2 2 2 2 2 3 2" xfId="26772"/>
    <cellStyle name="Comma 4 2 2 2 2 2 3 2 2" xfId="26773"/>
    <cellStyle name="Comma 4 2 2 2 2 2 3 2 2 2" xfId="26774"/>
    <cellStyle name="Comma 4 2 2 2 2 2 3 2 2 2 2" xfId="26775"/>
    <cellStyle name="Comma 4 2 2 2 2 2 3 2 2 3" xfId="26776"/>
    <cellStyle name="Comma 4 2 2 2 2 2 3 2 3" xfId="26777"/>
    <cellStyle name="Comma 4 2 2 2 2 2 3 2 3 2" xfId="26778"/>
    <cellStyle name="Comma 4 2 2 2 2 2 3 2 4" xfId="26779"/>
    <cellStyle name="Comma 4 2 2 2 2 2 3 3" xfId="26780"/>
    <cellStyle name="Comma 4 2 2 2 2 2 3 3 2" xfId="26781"/>
    <cellStyle name="Comma 4 2 2 2 2 2 3 3 2 2" xfId="26782"/>
    <cellStyle name="Comma 4 2 2 2 2 2 3 3 3" xfId="26783"/>
    <cellStyle name="Comma 4 2 2 2 2 2 3 4" xfId="26784"/>
    <cellStyle name="Comma 4 2 2 2 2 2 3 4 2" xfId="26785"/>
    <cellStyle name="Comma 4 2 2 2 2 2 3 5" xfId="26786"/>
    <cellStyle name="Comma 4 2 2 2 2 2 4" xfId="26787"/>
    <cellStyle name="Comma 4 2 2 2 2 2 4 2" xfId="26788"/>
    <cellStyle name="Comma 4 2 2 2 2 2 4 2 2" xfId="26789"/>
    <cellStyle name="Comma 4 2 2 2 2 2 4 2 2 2" xfId="26790"/>
    <cellStyle name="Comma 4 2 2 2 2 2 4 2 3" xfId="26791"/>
    <cellStyle name="Comma 4 2 2 2 2 2 4 3" xfId="26792"/>
    <cellStyle name="Comma 4 2 2 2 2 2 4 3 2" xfId="26793"/>
    <cellStyle name="Comma 4 2 2 2 2 2 4 4" xfId="26794"/>
    <cellStyle name="Comma 4 2 2 2 2 2 5" xfId="26795"/>
    <cellStyle name="Comma 4 2 2 2 2 2 5 2" xfId="26796"/>
    <cellStyle name="Comma 4 2 2 2 2 2 5 2 2" xfId="26797"/>
    <cellStyle name="Comma 4 2 2 2 2 2 5 3" xfId="26798"/>
    <cellStyle name="Comma 4 2 2 2 2 2 6" xfId="26799"/>
    <cellStyle name="Comma 4 2 2 2 2 2 6 2" xfId="26800"/>
    <cellStyle name="Comma 4 2 2 2 2 2 7" xfId="26801"/>
    <cellStyle name="Comma 4 2 2 2 2 3" xfId="26802"/>
    <cellStyle name="Comma 4 2 2 2 2 3 2" xfId="26803"/>
    <cellStyle name="Comma 4 2 2 2 2 3 2 2" xfId="26804"/>
    <cellStyle name="Comma 4 2 2 2 2 3 2 2 2" xfId="26805"/>
    <cellStyle name="Comma 4 2 2 2 2 3 2 2 2 2" xfId="26806"/>
    <cellStyle name="Comma 4 2 2 2 2 3 2 2 2 2 2" xfId="26807"/>
    <cellStyle name="Comma 4 2 2 2 2 3 2 2 2 3" xfId="26808"/>
    <cellStyle name="Comma 4 2 2 2 2 3 2 2 3" xfId="26809"/>
    <cellStyle name="Comma 4 2 2 2 2 3 2 2 3 2" xfId="26810"/>
    <cellStyle name="Comma 4 2 2 2 2 3 2 2 4" xfId="26811"/>
    <cellStyle name="Comma 4 2 2 2 2 3 2 3" xfId="26812"/>
    <cellStyle name="Comma 4 2 2 2 2 3 2 3 2" xfId="26813"/>
    <cellStyle name="Comma 4 2 2 2 2 3 2 3 2 2" xfId="26814"/>
    <cellStyle name="Comma 4 2 2 2 2 3 2 3 3" xfId="26815"/>
    <cellStyle name="Comma 4 2 2 2 2 3 2 4" xfId="26816"/>
    <cellStyle name="Comma 4 2 2 2 2 3 2 4 2" xfId="26817"/>
    <cellStyle name="Comma 4 2 2 2 2 3 2 5" xfId="26818"/>
    <cellStyle name="Comma 4 2 2 2 2 3 3" xfId="26819"/>
    <cellStyle name="Comma 4 2 2 2 2 3 3 2" xfId="26820"/>
    <cellStyle name="Comma 4 2 2 2 2 3 3 2 2" xfId="26821"/>
    <cellStyle name="Comma 4 2 2 2 2 3 3 2 2 2" xfId="26822"/>
    <cellStyle name="Comma 4 2 2 2 2 3 3 2 3" xfId="26823"/>
    <cellStyle name="Comma 4 2 2 2 2 3 3 3" xfId="26824"/>
    <cellStyle name="Comma 4 2 2 2 2 3 3 3 2" xfId="26825"/>
    <cellStyle name="Comma 4 2 2 2 2 3 3 4" xfId="26826"/>
    <cellStyle name="Comma 4 2 2 2 2 3 4" xfId="26827"/>
    <cellStyle name="Comma 4 2 2 2 2 3 4 2" xfId="26828"/>
    <cellStyle name="Comma 4 2 2 2 2 3 4 2 2" xfId="26829"/>
    <cellStyle name="Comma 4 2 2 2 2 3 4 3" xfId="26830"/>
    <cellStyle name="Comma 4 2 2 2 2 3 5" xfId="26831"/>
    <cellStyle name="Comma 4 2 2 2 2 3 5 2" xfId="26832"/>
    <cellStyle name="Comma 4 2 2 2 2 3 6" xfId="26833"/>
    <cellStyle name="Comma 4 2 2 2 2 4" xfId="26834"/>
    <cellStyle name="Comma 4 2 2 2 2 4 2" xfId="26835"/>
    <cellStyle name="Comma 4 2 2 2 2 4 2 2" xfId="26836"/>
    <cellStyle name="Comma 4 2 2 2 2 4 2 2 2" xfId="26837"/>
    <cellStyle name="Comma 4 2 2 2 2 4 2 2 2 2" xfId="26838"/>
    <cellStyle name="Comma 4 2 2 2 2 4 2 2 3" xfId="26839"/>
    <cellStyle name="Comma 4 2 2 2 2 4 2 3" xfId="26840"/>
    <cellStyle name="Comma 4 2 2 2 2 4 2 3 2" xfId="26841"/>
    <cellStyle name="Comma 4 2 2 2 2 4 2 4" xfId="26842"/>
    <cellStyle name="Comma 4 2 2 2 2 4 3" xfId="26843"/>
    <cellStyle name="Comma 4 2 2 2 2 4 3 2" xfId="26844"/>
    <cellStyle name="Comma 4 2 2 2 2 4 3 2 2" xfId="26845"/>
    <cellStyle name="Comma 4 2 2 2 2 4 3 3" xfId="26846"/>
    <cellStyle name="Comma 4 2 2 2 2 4 4" xfId="26847"/>
    <cellStyle name="Comma 4 2 2 2 2 4 4 2" xfId="26848"/>
    <cellStyle name="Comma 4 2 2 2 2 4 5" xfId="26849"/>
    <cellStyle name="Comma 4 2 2 2 2 5" xfId="26850"/>
    <cellStyle name="Comma 4 2 2 2 2 5 2" xfId="26851"/>
    <cellStyle name="Comma 4 2 2 2 2 5 2 2" xfId="26852"/>
    <cellStyle name="Comma 4 2 2 2 2 5 2 2 2" xfId="26853"/>
    <cellStyle name="Comma 4 2 2 2 2 5 2 3" xfId="26854"/>
    <cellStyle name="Comma 4 2 2 2 2 5 3" xfId="26855"/>
    <cellStyle name="Comma 4 2 2 2 2 5 3 2" xfId="26856"/>
    <cellStyle name="Comma 4 2 2 2 2 5 4" xfId="26857"/>
    <cellStyle name="Comma 4 2 2 2 2 6" xfId="26858"/>
    <cellStyle name="Comma 4 2 2 2 2 6 2" xfId="26859"/>
    <cellStyle name="Comma 4 2 2 2 2 6 2 2" xfId="26860"/>
    <cellStyle name="Comma 4 2 2 2 2 6 3" xfId="26861"/>
    <cellStyle name="Comma 4 2 2 2 2 7" xfId="26862"/>
    <cellStyle name="Comma 4 2 2 2 2 7 2" xfId="26863"/>
    <cellStyle name="Comma 4 2 2 2 2 8" xfId="26864"/>
    <cellStyle name="Comma 4 2 2 2 3" xfId="26865"/>
    <cellStyle name="Comma 4 2 2 2 3 2" xfId="26866"/>
    <cellStyle name="Comma 4 2 2 2 3 2 2" xfId="26867"/>
    <cellStyle name="Comma 4 2 2 2 3 2 2 2" xfId="26868"/>
    <cellStyle name="Comma 4 2 2 2 3 2 2 2 2" xfId="26869"/>
    <cellStyle name="Comma 4 2 2 2 3 2 2 2 2 2" xfId="26870"/>
    <cellStyle name="Comma 4 2 2 2 3 2 2 2 2 2 2" xfId="26871"/>
    <cellStyle name="Comma 4 2 2 2 3 2 2 2 2 3" xfId="26872"/>
    <cellStyle name="Comma 4 2 2 2 3 2 2 2 3" xfId="26873"/>
    <cellStyle name="Comma 4 2 2 2 3 2 2 2 3 2" xfId="26874"/>
    <cellStyle name="Comma 4 2 2 2 3 2 2 2 4" xfId="26875"/>
    <cellStyle name="Comma 4 2 2 2 3 2 2 3" xfId="26876"/>
    <cellStyle name="Comma 4 2 2 2 3 2 2 3 2" xfId="26877"/>
    <cellStyle name="Comma 4 2 2 2 3 2 2 3 2 2" xfId="26878"/>
    <cellStyle name="Comma 4 2 2 2 3 2 2 3 3" xfId="26879"/>
    <cellStyle name="Comma 4 2 2 2 3 2 2 4" xfId="26880"/>
    <cellStyle name="Comma 4 2 2 2 3 2 2 4 2" xfId="26881"/>
    <cellStyle name="Comma 4 2 2 2 3 2 2 5" xfId="26882"/>
    <cellStyle name="Comma 4 2 2 2 3 2 3" xfId="26883"/>
    <cellStyle name="Comma 4 2 2 2 3 2 3 2" xfId="26884"/>
    <cellStyle name="Comma 4 2 2 2 3 2 3 2 2" xfId="26885"/>
    <cellStyle name="Comma 4 2 2 2 3 2 3 2 2 2" xfId="26886"/>
    <cellStyle name="Comma 4 2 2 2 3 2 3 2 3" xfId="26887"/>
    <cellStyle name="Comma 4 2 2 2 3 2 3 3" xfId="26888"/>
    <cellStyle name="Comma 4 2 2 2 3 2 3 3 2" xfId="26889"/>
    <cellStyle name="Comma 4 2 2 2 3 2 3 4" xfId="26890"/>
    <cellStyle name="Comma 4 2 2 2 3 2 4" xfId="26891"/>
    <cellStyle name="Comma 4 2 2 2 3 2 4 2" xfId="26892"/>
    <cellStyle name="Comma 4 2 2 2 3 2 4 2 2" xfId="26893"/>
    <cellStyle name="Comma 4 2 2 2 3 2 4 3" xfId="26894"/>
    <cellStyle name="Comma 4 2 2 2 3 2 5" xfId="26895"/>
    <cellStyle name="Comma 4 2 2 2 3 2 5 2" xfId="26896"/>
    <cellStyle name="Comma 4 2 2 2 3 2 6" xfId="26897"/>
    <cellStyle name="Comma 4 2 2 2 3 3" xfId="26898"/>
    <cellStyle name="Comma 4 2 2 2 3 3 2" xfId="26899"/>
    <cellStyle name="Comma 4 2 2 2 3 3 2 2" xfId="26900"/>
    <cellStyle name="Comma 4 2 2 2 3 3 2 2 2" xfId="26901"/>
    <cellStyle name="Comma 4 2 2 2 3 3 2 2 2 2" xfId="26902"/>
    <cellStyle name="Comma 4 2 2 2 3 3 2 2 3" xfId="26903"/>
    <cellStyle name="Comma 4 2 2 2 3 3 2 3" xfId="26904"/>
    <cellStyle name="Comma 4 2 2 2 3 3 2 3 2" xfId="26905"/>
    <cellStyle name="Comma 4 2 2 2 3 3 2 4" xfId="26906"/>
    <cellStyle name="Comma 4 2 2 2 3 3 3" xfId="26907"/>
    <cellStyle name="Comma 4 2 2 2 3 3 3 2" xfId="26908"/>
    <cellStyle name="Comma 4 2 2 2 3 3 3 2 2" xfId="26909"/>
    <cellStyle name="Comma 4 2 2 2 3 3 3 3" xfId="26910"/>
    <cellStyle name="Comma 4 2 2 2 3 3 4" xfId="26911"/>
    <cellStyle name="Comma 4 2 2 2 3 3 4 2" xfId="26912"/>
    <cellStyle name="Comma 4 2 2 2 3 3 5" xfId="26913"/>
    <cellStyle name="Comma 4 2 2 2 3 4" xfId="26914"/>
    <cellStyle name="Comma 4 2 2 2 3 4 2" xfId="26915"/>
    <cellStyle name="Comma 4 2 2 2 3 4 2 2" xfId="26916"/>
    <cellStyle name="Comma 4 2 2 2 3 4 2 2 2" xfId="26917"/>
    <cellStyle name="Comma 4 2 2 2 3 4 2 3" xfId="26918"/>
    <cellStyle name="Comma 4 2 2 2 3 4 3" xfId="26919"/>
    <cellStyle name="Comma 4 2 2 2 3 4 3 2" xfId="26920"/>
    <cellStyle name="Comma 4 2 2 2 3 4 4" xfId="26921"/>
    <cellStyle name="Comma 4 2 2 2 3 5" xfId="26922"/>
    <cellStyle name="Comma 4 2 2 2 3 5 2" xfId="26923"/>
    <cellStyle name="Comma 4 2 2 2 3 5 2 2" xfId="26924"/>
    <cellStyle name="Comma 4 2 2 2 3 5 3" xfId="26925"/>
    <cellStyle name="Comma 4 2 2 2 3 6" xfId="26926"/>
    <cellStyle name="Comma 4 2 2 2 3 6 2" xfId="26927"/>
    <cellStyle name="Comma 4 2 2 2 3 7" xfId="26928"/>
    <cellStyle name="Comma 4 2 2 2 4" xfId="26929"/>
    <cellStyle name="Comma 4 2 2 2 4 2" xfId="26930"/>
    <cellStyle name="Comma 4 2 2 2 4 2 2" xfId="26931"/>
    <cellStyle name="Comma 4 2 2 2 4 2 2 2" xfId="26932"/>
    <cellStyle name="Comma 4 2 2 2 4 2 2 2 2" xfId="26933"/>
    <cellStyle name="Comma 4 2 2 2 4 2 2 2 2 2" xfId="26934"/>
    <cellStyle name="Comma 4 2 2 2 4 2 2 2 3" xfId="26935"/>
    <cellStyle name="Comma 4 2 2 2 4 2 2 3" xfId="26936"/>
    <cellStyle name="Comma 4 2 2 2 4 2 2 3 2" xfId="26937"/>
    <cellStyle name="Comma 4 2 2 2 4 2 2 4" xfId="26938"/>
    <cellStyle name="Comma 4 2 2 2 4 2 3" xfId="26939"/>
    <cellStyle name="Comma 4 2 2 2 4 2 3 2" xfId="26940"/>
    <cellStyle name="Comma 4 2 2 2 4 2 3 2 2" xfId="26941"/>
    <cellStyle name="Comma 4 2 2 2 4 2 3 3" xfId="26942"/>
    <cellStyle name="Comma 4 2 2 2 4 2 4" xfId="26943"/>
    <cellStyle name="Comma 4 2 2 2 4 2 4 2" xfId="26944"/>
    <cellStyle name="Comma 4 2 2 2 4 2 5" xfId="26945"/>
    <cellStyle name="Comma 4 2 2 2 4 3" xfId="26946"/>
    <cellStyle name="Comma 4 2 2 2 4 3 2" xfId="26947"/>
    <cellStyle name="Comma 4 2 2 2 4 3 2 2" xfId="26948"/>
    <cellStyle name="Comma 4 2 2 2 4 3 2 2 2" xfId="26949"/>
    <cellStyle name="Comma 4 2 2 2 4 3 2 3" xfId="26950"/>
    <cellStyle name="Comma 4 2 2 2 4 3 3" xfId="26951"/>
    <cellStyle name="Comma 4 2 2 2 4 3 3 2" xfId="26952"/>
    <cellStyle name="Comma 4 2 2 2 4 3 4" xfId="26953"/>
    <cellStyle name="Comma 4 2 2 2 4 4" xfId="26954"/>
    <cellStyle name="Comma 4 2 2 2 4 4 2" xfId="26955"/>
    <cellStyle name="Comma 4 2 2 2 4 4 2 2" xfId="26956"/>
    <cellStyle name="Comma 4 2 2 2 4 4 3" xfId="26957"/>
    <cellStyle name="Comma 4 2 2 2 4 5" xfId="26958"/>
    <cellStyle name="Comma 4 2 2 2 4 5 2" xfId="26959"/>
    <cellStyle name="Comma 4 2 2 2 4 6" xfId="26960"/>
    <cellStyle name="Comma 4 2 2 2 5" xfId="26961"/>
    <cellStyle name="Comma 4 2 2 2 5 2" xfId="26962"/>
    <cellStyle name="Comma 4 2 2 2 5 2 2" xfId="26963"/>
    <cellStyle name="Comma 4 2 2 2 5 2 2 2" xfId="26964"/>
    <cellStyle name="Comma 4 2 2 2 5 2 2 2 2" xfId="26965"/>
    <cellStyle name="Comma 4 2 2 2 5 2 2 3" xfId="26966"/>
    <cellStyle name="Comma 4 2 2 2 5 2 3" xfId="26967"/>
    <cellStyle name="Comma 4 2 2 2 5 2 3 2" xfId="26968"/>
    <cellStyle name="Comma 4 2 2 2 5 2 4" xfId="26969"/>
    <cellStyle name="Comma 4 2 2 2 5 3" xfId="26970"/>
    <cellStyle name="Comma 4 2 2 2 5 3 2" xfId="26971"/>
    <cellStyle name="Comma 4 2 2 2 5 3 2 2" xfId="26972"/>
    <cellStyle name="Comma 4 2 2 2 5 3 3" xfId="26973"/>
    <cellStyle name="Comma 4 2 2 2 5 4" xfId="26974"/>
    <cellStyle name="Comma 4 2 2 2 5 4 2" xfId="26975"/>
    <cellStyle name="Comma 4 2 2 2 5 5" xfId="26976"/>
    <cellStyle name="Comma 4 2 2 2 6" xfId="26977"/>
    <cellStyle name="Comma 4 2 2 2 6 2" xfId="26978"/>
    <cellStyle name="Comma 4 2 2 2 6 2 2" xfId="26979"/>
    <cellStyle name="Comma 4 2 2 2 6 2 2 2" xfId="26980"/>
    <cellStyle name="Comma 4 2 2 2 6 2 3" xfId="26981"/>
    <cellStyle name="Comma 4 2 2 2 6 3" xfId="26982"/>
    <cellStyle name="Comma 4 2 2 2 6 3 2" xfId="26983"/>
    <cellStyle name="Comma 4 2 2 2 6 4" xfId="26984"/>
    <cellStyle name="Comma 4 2 2 2 7" xfId="26985"/>
    <cellStyle name="Comma 4 2 2 2 7 2" xfId="26986"/>
    <cellStyle name="Comma 4 2 2 2 7 2 2" xfId="26987"/>
    <cellStyle name="Comma 4 2 2 2 7 3" xfId="26988"/>
    <cellStyle name="Comma 4 2 2 2 8" xfId="26989"/>
    <cellStyle name="Comma 4 2 2 2 8 2" xfId="26990"/>
    <cellStyle name="Comma 4 2 2 2 9" xfId="26991"/>
    <cellStyle name="Comma 4 2 2 3" xfId="26992"/>
    <cellStyle name="Comma 4 2 2 3 2" xfId="26993"/>
    <cellStyle name="Comma 4 2 2 3 2 2" xfId="26994"/>
    <cellStyle name="Comma 4 2 2 3 2 2 2" xfId="26995"/>
    <cellStyle name="Comma 4 2 2 3 2 2 2 2" xfId="26996"/>
    <cellStyle name="Comma 4 2 2 3 2 2 2 2 2" xfId="26997"/>
    <cellStyle name="Comma 4 2 2 3 2 2 2 2 2 2" xfId="26998"/>
    <cellStyle name="Comma 4 2 2 3 2 2 2 2 2 2 2" xfId="26999"/>
    <cellStyle name="Comma 4 2 2 3 2 2 2 2 2 3" xfId="27000"/>
    <cellStyle name="Comma 4 2 2 3 2 2 2 2 3" xfId="27001"/>
    <cellStyle name="Comma 4 2 2 3 2 2 2 2 3 2" xfId="27002"/>
    <cellStyle name="Comma 4 2 2 3 2 2 2 2 4" xfId="27003"/>
    <cellStyle name="Comma 4 2 2 3 2 2 2 3" xfId="27004"/>
    <cellStyle name="Comma 4 2 2 3 2 2 2 3 2" xfId="27005"/>
    <cellStyle name="Comma 4 2 2 3 2 2 2 3 2 2" xfId="27006"/>
    <cellStyle name="Comma 4 2 2 3 2 2 2 3 3" xfId="27007"/>
    <cellStyle name="Comma 4 2 2 3 2 2 2 4" xfId="27008"/>
    <cellStyle name="Comma 4 2 2 3 2 2 2 4 2" xfId="27009"/>
    <cellStyle name="Comma 4 2 2 3 2 2 2 5" xfId="27010"/>
    <cellStyle name="Comma 4 2 2 3 2 2 3" xfId="27011"/>
    <cellStyle name="Comma 4 2 2 3 2 2 3 2" xfId="27012"/>
    <cellStyle name="Comma 4 2 2 3 2 2 3 2 2" xfId="27013"/>
    <cellStyle name="Comma 4 2 2 3 2 2 3 2 2 2" xfId="27014"/>
    <cellStyle name="Comma 4 2 2 3 2 2 3 2 3" xfId="27015"/>
    <cellStyle name="Comma 4 2 2 3 2 2 3 3" xfId="27016"/>
    <cellStyle name="Comma 4 2 2 3 2 2 3 3 2" xfId="27017"/>
    <cellStyle name="Comma 4 2 2 3 2 2 3 4" xfId="27018"/>
    <cellStyle name="Comma 4 2 2 3 2 2 4" xfId="27019"/>
    <cellStyle name="Comma 4 2 2 3 2 2 4 2" xfId="27020"/>
    <cellStyle name="Comma 4 2 2 3 2 2 4 2 2" xfId="27021"/>
    <cellStyle name="Comma 4 2 2 3 2 2 4 3" xfId="27022"/>
    <cellStyle name="Comma 4 2 2 3 2 2 5" xfId="27023"/>
    <cellStyle name="Comma 4 2 2 3 2 2 5 2" xfId="27024"/>
    <cellStyle name="Comma 4 2 2 3 2 2 6" xfId="27025"/>
    <cellStyle name="Comma 4 2 2 3 2 3" xfId="27026"/>
    <cellStyle name="Comma 4 2 2 3 2 3 2" xfId="27027"/>
    <cellStyle name="Comma 4 2 2 3 2 3 2 2" xfId="27028"/>
    <cellStyle name="Comma 4 2 2 3 2 3 2 2 2" xfId="27029"/>
    <cellStyle name="Comma 4 2 2 3 2 3 2 2 2 2" xfId="27030"/>
    <cellStyle name="Comma 4 2 2 3 2 3 2 2 3" xfId="27031"/>
    <cellStyle name="Comma 4 2 2 3 2 3 2 3" xfId="27032"/>
    <cellStyle name="Comma 4 2 2 3 2 3 2 3 2" xfId="27033"/>
    <cellStyle name="Comma 4 2 2 3 2 3 2 4" xfId="27034"/>
    <cellStyle name="Comma 4 2 2 3 2 3 3" xfId="27035"/>
    <cellStyle name="Comma 4 2 2 3 2 3 3 2" xfId="27036"/>
    <cellStyle name="Comma 4 2 2 3 2 3 3 2 2" xfId="27037"/>
    <cellStyle name="Comma 4 2 2 3 2 3 3 3" xfId="27038"/>
    <cellStyle name="Comma 4 2 2 3 2 3 4" xfId="27039"/>
    <cellStyle name="Comma 4 2 2 3 2 3 4 2" xfId="27040"/>
    <cellStyle name="Comma 4 2 2 3 2 3 5" xfId="27041"/>
    <cellStyle name="Comma 4 2 2 3 2 4" xfId="27042"/>
    <cellStyle name="Comma 4 2 2 3 2 4 2" xfId="27043"/>
    <cellStyle name="Comma 4 2 2 3 2 4 2 2" xfId="27044"/>
    <cellStyle name="Comma 4 2 2 3 2 4 2 2 2" xfId="27045"/>
    <cellStyle name="Comma 4 2 2 3 2 4 2 3" xfId="27046"/>
    <cellStyle name="Comma 4 2 2 3 2 4 3" xfId="27047"/>
    <cellStyle name="Comma 4 2 2 3 2 4 3 2" xfId="27048"/>
    <cellStyle name="Comma 4 2 2 3 2 4 4" xfId="27049"/>
    <cellStyle name="Comma 4 2 2 3 2 5" xfId="27050"/>
    <cellStyle name="Comma 4 2 2 3 2 5 2" xfId="27051"/>
    <cellStyle name="Comma 4 2 2 3 2 5 2 2" xfId="27052"/>
    <cellStyle name="Comma 4 2 2 3 2 5 3" xfId="27053"/>
    <cellStyle name="Comma 4 2 2 3 2 6" xfId="27054"/>
    <cellStyle name="Comma 4 2 2 3 2 6 2" xfId="27055"/>
    <cellStyle name="Comma 4 2 2 3 2 7" xfId="27056"/>
    <cellStyle name="Comma 4 2 2 3 3" xfId="27057"/>
    <cellStyle name="Comma 4 2 2 3 3 2" xfId="27058"/>
    <cellStyle name="Comma 4 2 2 3 3 2 2" xfId="27059"/>
    <cellStyle name="Comma 4 2 2 3 3 2 2 2" xfId="27060"/>
    <cellStyle name="Comma 4 2 2 3 3 2 2 2 2" xfId="27061"/>
    <cellStyle name="Comma 4 2 2 3 3 2 2 2 2 2" xfId="27062"/>
    <cellStyle name="Comma 4 2 2 3 3 2 2 2 3" xfId="27063"/>
    <cellStyle name="Comma 4 2 2 3 3 2 2 3" xfId="27064"/>
    <cellStyle name="Comma 4 2 2 3 3 2 2 3 2" xfId="27065"/>
    <cellStyle name="Comma 4 2 2 3 3 2 2 4" xfId="27066"/>
    <cellStyle name="Comma 4 2 2 3 3 2 3" xfId="27067"/>
    <cellStyle name="Comma 4 2 2 3 3 2 3 2" xfId="27068"/>
    <cellStyle name="Comma 4 2 2 3 3 2 3 2 2" xfId="27069"/>
    <cellStyle name="Comma 4 2 2 3 3 2 3 3" xfId="27070"/>
    <cellStyle name="Comma 4 2 2 3 3 2 4" xfId="27071"/>
    <cellStyle name="Comma 4 2 2 3 3 2 4 2" xfId="27072"/>
    <cellStyle name="Comma 4 2 2 3 3 2 5" xfId="27073"/>
    <cellStyle name="Comma 4 2 2 3 3 3" xfId="27074"/>
    <cellStyle name="Comma 4 2 2 3 3 3 2" xfId="27075"/>
    <cellStyle name="Comma 4 2 2 3 3 3 2 2" xfId="27076"/>
    <cellStyle name="Comma 4 2 2 3 3 3 2 2 2" xfId="27077"/>
    <cellStyle name="Comma 4 2 2 3 3 3 2 3" xfId="27078"/>
    <cellStyle name="Comma 4 2 2 3 3 3 3" xfId="27079"/>
    <cellStyle name="Comma 4 2 2 3 3 3 3 2" xfId="27080"/>
    <cellStyle name="Comma 4 2 2 3 3 3 4" xfId="27081"/>
    <cellStyle name="Comma 4 2 2 3 3 4" xfId="27082"/>
    <cellStyle name="Comma 4 2 2 3 3 4 2" xfId="27083"/>
    <cellStyle name="Comma 4 2 2 3 3 4 2 2" xfId="27084"/>
    <cellStyle name="Comma 4 2 2 3 3 4 3" xfId="27085"/>
    <cellStyle name="Comma 4 2 2 3 3 5" xfId="27086"/>
    <cellStyle name="Comma 4 2 2 3 3 5 2" xfId="27087"/>
    <cellStyle name="Comma 4 2 2 3 3 6" xfId="27088"/>
    <cellStyle name="Comma 4 2 2 3 4" xfId="27089"/>
    <cellStyle name="Comma 4 2 2 3 4 2" xfId="27090"/>
    <cellStyle name="Comma 4 2 2 3 4 2 2" xfId="27091"/>
    <cellStyle name="Comma 4 2 2 3 4 2 2 2" xfId="27092"/>
    <cellStyle name="Comma 4 2 2 3 4 2 2 2 2" xfId="27093"/>
    <cellStyle name="Comma 4 2 2 3 4 2 2 3" xfId="27094"/>
    <cellStyle name="Comma 4 2 2 3 4 2 3" xfId="27095"/>
    <cellStyle name="Comma 4 2 2 3 4 2 3 2" xfId="27096"/>
    <cellStyle name="Comma 4 2 2 3 4 2 4" xfId="27097"/>
    <cellStyle name="Comma 4 2 2 3 4 3" xfId="27098"/>
    <cellStyle name="Comma 4 2 2 3 4 3 2" xfId="27099"/>
    <cellStyle name="Comma 4 2 2 3 4 3 2 2" xfId="27100"/>
    <cellStyle name="Comma 4 2 2 3 4 3 3" xfId="27101"/>
    <cellStyle name="Comma 4 2 2 3 4 4" xfId="27102"/>
    <cellStyle name="Comma 4 2 2 3 4 4 2" xfId="27103"/>
    <cellStyle name="Comma 4 2 2 3 4 5" xfId="27104"/>
    <cellStyle name="Comma 4 2 2 3 5" xfId="27105"/>
    <cellStyle name="Comma 4 2 2 3 5 2" xfId="27106"/>
    <cellStyle name="Comma 4 2 2 3 5 2 2" xfId="27107"/>
    <cellStyle name="Comma 4 2 2 3 5 2 2 2" xfId="27108"/>
    <cellStyle name="Comma 4 2 2 3 5 2 3" xfId="27109"/>
    <cellStyle name="Comma 4 2 2 3 5 3" xfId="27110"/>
    <cellStyle name="Comma 4 2 2 3 5 3 2" xfId="27111"/>
    <cellStyle name="Comma 4 2 2 3 5 4" xfId="27112"/>
    <cellStyle name="Comma 4 2 2 3 6" xfId="27113"/>
    <cellStyle name="Comma 4 2 2 3 6 2" xfId="27114"/>
    <cellStyle name="Comma 4 2 2 3 6 2 2" xfId="27115"/>
    <cellStyle name="Comma 4 2 2 3 6 3" xfId="27116"/>
    <cellStyle name="Comma 4 2 2 3 7" xfId="27117"/>
    <cellStyle name="Comma 4 2 2 3 7 2" xfId="27118"/>
    <cellStyle name="Comma 4 2 2 3 8" xfId="27119"/>
    <cellStyle name="Comma 4 2 2 4" xfId="27120"/>
    <cellStyle name="Comma 4 2 2 4 2" xfId="27121"/>
    <cellStyle name="Comma 4 2 2 4 2 2" xfId="27122"/>
    <cellStyle name="Comma 4 2 2 4 2 2 2" xfId="27123"/>
    <cellStyle name="Comma 4 2 2 4 2 2 2 2" xfId="27124"/>
    <cellStyle name="Comma 4 2 2 4 2 2 2 2 2" xfId="27125"/>
    <cellStyle name="Comma 4 2 2 4 2 2 2 2 2 2" xfId="27126"/>
    <cellStyle name="Comma 4 2 2 4 2 2 2 2 3" xfId="27127"/>
    <cellStyle name="Comma 4 2 2 4 2 2 2 3" xfId="27128"/>
    <cellStyle name="Comma 4 2 2 4 2 2 2 3 2" xfId="27129"/>
    <cellStyle name="Comma 4 2 2 4 2 2 2 4" xfId="27130"/>
    <cellStyle name="Comma 4 2 2 4 2 2 3" xfId="27131"/>
    <cellStyle name="Comma 4 2 2 4 2 2 3 2" xfId="27132"/>
    <cellStyle name="Comma 4 2 2 4 2 2 3 2 2" xfId="27133"/>
    <cellStyle name="Comma 4 2 2 4 2 2 3 3" xfId="27134"/>
    <cellStyle name="Comma 4 2 2 4 2 2 4" xfId="27135"/>
    <cellStyle name="Comma 4 2 2 4 2 2 4 2" xfId="27136"/>
    <cellStyle name="Comma 4 2 2 4 2 2 5" xfId="27137"/>
    <cellStyle name="Comma 4 2 2 4 2 3" xfId="27138"/>
    <cellStyle name="Comma 4 2 2 4 2 3 2" xfId="27139"/>
    <cellStyle name="Comma 4 2 2 4 2 3 2 2" xfId="27140"/>
    <cellStyle name="Comma 4 2 2 4 2 3 2 2 2" xfId="27141"/>
    <cellStyle name="Comma 4 2 2 4 2 3 2 3" xfId="27142"/>
    <cellStyle name="Comma 4 2 2 4 2 3 3" xfId="27143"/>
    <cellStyle name="Comma 4 2 2 4 2 3 3 2" xfId="27144"/>
    <cellStyle name="Comma 4 2 2 4 2 3 4" xfId="27145"/>
    <cellStyle name="Comma 4 2 2 4 2 4" xfId="27146"/>
    <cellStyle name="Comma 4 2 2 4 2 4 2" xfId="27147"/>
    <cellStyle name="Comma 4 2 2 4 2 4 2 2" xfId="27148"/>
    <cellStyle name="Comma 4 2 2 4 2 4 3" xfId="27149"/>
    <cellStyle name="Comma 4 2 2 4 2 5" xfId="27150"/>
    <cellStyle name="Comma 4 2 2 4 2 5 2" xfId="27151"/>
    <cellStyle name="Comma 4 2 2 4 2 6" xfId="27152"/>
    <cellStyle name="Comma 4 2 2 4 3" xfId="27153"/>
    <cellStyle name="Comma 4 2 2 4 3 2" xfId="27154"/>
    <cellStyle name="Comma 4 2 2 4 3 2 2" xfId="27155"/>
    <cellStyle name="Comma 4 2 2 4 3 2 2 2" xfId="27156"/>
    <cellStyle name="Comma 4 2 2 4 3 2 2 2 2" xfId="27157"/>
    <cellStyle name="Comma 4 2 2 4 3 2 2 3" xfId="27158"/>
    <cellStyle name="Comma 4 2 2 4 3 2 3" xfId="27159"/>
    <cellStyle name="Comma 4 2 2 4 3 2 3 2" xfId="27160"/>
    <cellStyle name="Comma 4 2 2 4 3 2 4" xfId="27161"/>
    <cellStyle name="Comma 4 2 2 4 3 3" xfId="27162"/>
    <cellStyle name="Comma 4 2 2 4 3 3 2" xfId="27163"/>
    <cellStyle name="Comma 4 2 2 4 3 3 2 2" xfId="27164"/>
    <cellStyle name="Comma 4 2 2 4 3 3 3" xfId="27165"/>
    <cellStyle name="Comma 4 2 2 4 3 4" xfId="27166"/>
    <cellStyle name="Comma 4 2 2 4 3 4 2" xfId="27167"/>
    <cellStyle name="Comma 4 2 2 4 3 5" xfId="27168"/>
    <cellStyle name="Comma 4 2 2 4 4" xfId="27169"/>
    <cellStyle name="Comma 4 2 2 4 4 2" xfId="27170"/>
    <cellStyle name="Comma 4 2 2 4 4 2 2" xfId="27171"/>
    <cellStyle name="Comma 4 2 2 4 4 2 2 2" xfId="27172"/>
    <cellStyle name="Comma 4 2 2 4 4 2 3" xfId="27173"/>
    <cellStyle name="Comma 4 2 2 4 4 3" xfId="27174"/>
    <cellStyle name="Comma 4 2 2 4 4 3 2" xfId="27175"/>
    <cellStyle name="Comma 4 2 2 4 4 4" xfId="27176"/>
    <cellStyle name="Comma 4 2 2 4 5" xfId="27177"/>
    <cellStyle name="Comma 4 2 2 4 5 2" xfId="27178"/>
    <cellStyle name="Comma 4 2 2 4 5 2 2" xfId="27179"/>
    <cellStyle name="Comma 4 2 2 4 5 3" xfId="27180"/>
    <cellStyle name="Comma 4 2 2 4 6" xfId="27181"/>
    <cellStyle name="Comma 4 2 2 4 6 2" xfId="27182"/>
    <cellStyle name="Comma 4 2 2 4 7" xfId="27183"/>
    <cellStyle name="Comma 4 2 2 5" xfId="27184"/>
    <cellStyle name="Comma 4 2 2 5 2" xfId="27185"/>
    <cellStyle name="Comma 4 2 2 5 2 2" xfId="27186"/>
    <cellStyle name="Comma 4 2 2 5 2 2 2" xfId="27187"/>
    <cellStyle name="Comma 4 2 2 5 2 2 2 2" xfId="27188"/>
    <cellStyle name="Comma 4 2 2 5 2 2 2 2 2" xfId="27189"/>
    <cellStyle name="Comma 4 2 2 5 2 2 2 3" xfId="27190"/>
    <cellStyle name="Comma 4 2 2 5 2 2 3" xfId="27191"/>
    <cellStyle name="Comma 4 2 2 5 2 2 3 2" xfId="27192"/>
    <cellStyle name="Comma 4 2 2 5 2 2 4" xfId="27193"/>
    <cellStyle name="Comma 4 2 2 5 2 3" xfId="27194"/>
    <cellStyle name="Comma 4 2 2 5 2 3 2" xfId="27195"/>
    <cellStyle name="Comma 4 2 2 5 2 3 2 2" xfId="27196"/>
    <cellStyle name="Comma 4 2 2 5 2 3 3" xfId="27197"/>
    <cellStyle name="Comma 4 2 2 5 2 4" xfId="27198"/>
    <cellStyle name="Comma 4 2 2 5 2 4 2" xfId="27199"/>
    <cellStyle name="Comma 4 2 2 5 2 5" xfId="27200"/>
    <cellStyle name="Comma 4 2 2 5 3" xfId="27201"/>
    <cellStyle name="Comma 4 2 2 5 3 2" xfId="27202"/>
    <cellStyle name="Comma 4 2 2 5 3 2 2" xfId="27203"/>
    <cellStyle name="Comma 4 2 2 5 3 2 2 2" xfId="27204"/>
    <cellStyle name="Comma 4 2 2 5 3 2 3" xfId="27205"/>
    <cellStyle name="Comma 4 2 2 5 3 3" xfId="27206"/>
    <cellStyle name="Comma 4 2 2 5 3 3 2" xfId="27207"/>
    <cellStyle name="Comma 4 2 2 5 3 4" xfId="27208"/>
    <cellStyle name="Comma 4 2 2 5 4" xfId="27209"/>
    <cellStyle name="Comma 4 2 2 5 4 2" xfId="27210"/>
    <cellStyle name="Comma 4 2 2 5 4 2 2" xfId="27211"/>
    <cellStyle name="Comma 4 2 2 5 4 3" xfId="27212"/>
    <cellStyle name="Comma 4 2 2 5 5" xfId="27213"/>
    <cellStyle name="Comma 4 2 2 5 5 2" xfId="27214"/>
    <cellStyle name="Comma 4 2 2 5 6" xfId="27215"/>
    <cellStyle name="Comma 4 2 2 6" xfId="27216"/>
    <cellStyle name="Comma 4 2 2 6 2" xfId="27217"/>
    <cellStyle name="Comma 4 2 2 6 2 2" xfId="27218"/>
    <cellStyle name="Comma 4 2 2 6 2 2 2" xfId="27219"/>
    <cellStyle name="Comma 4 2 2 6 2 2 2 2" xfId="27220"/>
    <cellStyle name="Comma 4 2 2 6 2 2 3" xfId="27221"/>
    <cellStyle name="Comma 4 2 2 6 2 3" xfId="27222"/>
    <cellStyle name="Comma 4 2 2 6 2 3 2" xfId="27223"/>
    <cellStyle name="Comma 4 2 2 6 2 4" xfId="27224"/>
    <cellStyle name="Comma 4 2 2 6 3" xfId="27225"/>
    <cellStyle name="Comma 4 2 2 6 3 2" xfId="27226"/>
    <cellStyle name="Comma 4 2 2 6 3 2 2" xfId="27227"/>
    <cellStyle name="Comma 4 2 2 6 3 3" xfId="27228"/>
    <cellStyle name="Comma 4 2 2 6 4" xfId="27229"/>
    <cellStyle name="Comma 4 2 2 6 4 2" xfId="27230"/>
    <cellStyle name="Comma 4 2 2 6 5" xfId="27231"/>
    <cellStyle name="Comma 4 2 2 7" xfId="27232"/>
    <cellStyle name="Comma 4 2 2 7 2" xfId="27233"/>
    <cellStyle name="Comma 4 2 2 7 2 2" xfId="27234"/>
    <cellStyle name="Comma 4 2 2 7 2 2 2" xfId="27235"/>
    <cellStyle name="Comma 4 2 2 7 2 3" xfId="27236"/>
    <cellStyle name="Comma 4 2 2 7 3" xfId="27237"/>
    <cellStyle name="Comma 4 2 2 7 3 2" xfId="27238"/>
    <cellStyle name="Comma 4 2 2 7 4" xfId="27239"/>
    <cellStyle name="Comma 4 2 2 8" xfId="27240"/>
    <cellStyle name="Comma 4 2 2 8 2" xfId="27241"/>
    <cellStyle name="Comma 4 2 2 8 2 2" xfId="27242"/>
    <cellStyle name="Comma 4 2 2 8 3" xfId="27243"/>
    <cellStyle name="Comma 4 2 2 9" xfId="27244"/>
    <cellStyle name="Comma 4 2 2 9 2" xfId="27245"/>
    <cellStyle name="Comma 4 2 3" xfId="27246"/>
    <cellStyle name="Comma 4 2 3 2" xfId="27247"/>
    <cellStyle name="Comma 4 2 3 2 2" xfId="27248"/>
    <cellStyle name="Comma 4 2 3 2 2 2" xfId="27249"/>
    <cellStyle name="Comma 4 2 3 2 2 2 2" xfId="27250"/>
    <cellStyle name="Comma 4 2 3 2 2 2 2 2" xfId="27251"/>
    <cellStyle name="Comma 4 2 3 2 2 2 2 2 2" xfId="27252"/>
    <cellStyle name="Comma 4 2 3 2 2 2 2 2 2 2" xfId="27253"/>
    <cellStyle name="Comma 4 2 3 2 2 2 2 2 2 2 2" xfId="27254"/>
    <cellStyle name="Comma 4 2 3 2 2 2 2 2 2 3" xfId="27255"/>
    <cellStyle name="Comma 4 2 3 2 2 2 2 2 3" xfId="27256"/>
    <cellStyle name="Comma 4 2 3 2 2 2 2 2 3 2" xfId="27257"/>
    <cellStyle name="Comma 4 2 3 2 2 2 2 2 4" xfId="27258"/>
    <cellStyle name="Comma 4 2 3 2 2 2 2 3" xfId="27259"/>
    <cellStyle name="Comma 4 2 3 2 2 2 2 3 2" xfId="27260"/>
    <cellStyle name="Comma 4 2 3 2 2 2 2 3 2 2" xfId="27261"/>
    <cellStyle name="Comma 4 2 3 2 2 2 2 3 3" xfId="27262"/>
    <cellStyle name="Comma 4 2 3 2 2 2 2 4" xfId="27263"/>
    <cellStyle name="Comma 4 2 3 2 2 2 2 4 2" xfId="27264"/>
    <cellStyle name="Comma 4 2 3 2 2 2 2 5" xfId="27265"/>
    <cellStyle name="Comma 4 2 3 2 2 2 3" xfId="27266"/>
    <cellStyle name="Comma 4 2 3 2 2 2 3 2" xfId="27267"/>
    <cellStyle name="Comma 4 2 3 2 2 2 3 2 2" xfId="27268"/>
    <cellStyle name="Comma 4 2 3 2 2 2 3 2 2 2" xfId="27269"/>
    <cellStyle name="Comma 4 2 3 2 2 2 3 2 3" xfId="27270"/>
    <cellStyle name="Comma 4 2 3 2 2 2 3 3" xfId="27271"/>
    <cellStyle name="Comma 4 2 3 2 2 2 3 3 2" xfId="27272"/>
    <cellStyle name="Comma 4 2 3 2 2 2 3 4" xfId="27273"/>
    <cellStyle name="Comma 4 2 3 2 2 2 4" xfId="27274"/>
    <cellStyle name="Comma 4 2 3 2 2 2 4 2" xfId="27275"/>
    <cellStyle name="Comma 4 2 3 2 2 2 4 2 2" xfId="27276"/>
    <cellStyle name="Comma 4 2 3 2 2 2 4 3" xfId="27277"/>
    <cellStyle name="Comma 4 2 3 2 2 2 5" xfId="27278"/>
    <cellStyle name="Comma 4 2 3 2 2 2 5 2" xfId="27279"/>
    <cellStyle name="Comma 4 2 3 2 2 2 6" xfId="27280"/>
    <cellStyle name="Comma 4 2 3 2 2 3" xfId="27281"/>
    <cellStyle name="Comma 4 2 3 2 2 3 2" xfId="27282"/>
    <cellStyle name="Comma 4 2 3 2 2 3 2 2" xfId="27283"/>
    <cellStyle name="Comma 4 2 3 2 2 3 2 2 2" xfId="27284"/>
    <cellStyle name="Comma 4 2 3 2 2 3 2 2 2 2" xfId="27285"/>
    <cellStyle name="Comma 4 2 3 2 2 3 2 2 3" xfId="27286"/>
    <cellStyle name="Comma 4 2 3 2 2 3 2 3" xfId="27287"/>
    <cellStyle name="Comma 4 2 3 2 2 3 2 3 2" xfId="27288"/>
    <cellStyle name="Comma 4 2 3 2 2 3 2 4" xfId="27289"/>
    <cellStyle name="Comma 4 2 3 2 2 3 3" xfId="27290"/>
    <cellStyle name="Comma 4 2 3 2 2 3 3 2" xfId="27291"/>
    <cellStyle name="Comma 4 2 3 2 2 3 3 2 2" xfId="27292"/>
    <cellStyle name="Comma 4 2 3 2 2 3 3 3" xfId="27293"/>
    <cellStyle name="Comma 4 2 3 2 2 3 4" xfId="27294"/>
    <cellStyle name="Comma 4 2 3 2 2 3 4 2" xfId="27295"/>
    <cellStyle name="Comma 4 2 3 2 2 3 5" xfId="27296"/>
    <cellStyle name="Comma 4 2 3 2 2 4" xfId="27297"/>
    <cellStyle name="Comma 4 2 3 2 2 4 2" xfId="27298"/>
    <cellStyle name="Comma 4 2 3 2 2 4 2 2" xfId="27299"/>
    <cellStyle name="Comma 4 2 3 2 2 4 2 2 2" xfId="27300"/>
    <cellStyle name="Comma 4 2 3 2 2 4 2 3" xfId="27301"/>
    <cellStyle name="Comma 4 2 3 2 2 4 3" xfId="27302"/>
    <cellStyle name="Comma 4 2 3 2 2 4 3 2" xfId="27303"/>
    <cellStyle name="Comma 4 2 3 2 2 4 4" xfId="27304"/>
    <cellStyle name="Comma 4 2 3 2 2 5" xfId="27305"/>
    <cellStyle name="Comma 4 2 3 2 2 5 2" xfId="27306"/>
    <cellStyle name="Comma 4 2 3 2 2 5 2 2" xfId="27307"/>
    <cellStyle name="Comma 4 2 3 2 2 5 3" xfId="27308"/>
    <cellStyle name="Comma 4 2 3 2 2 6" xfId="27309"/>
    <cellStyle name="Comma 4 2 3 2 2 6 2" xfId="27310"/>
    <cellStyle name="Comma 4 2 3 2 2 7" xfId="27311"/>
    <cellStyle name="Comma 4 2 3 2 3" xfId="27312"/>
    <cellStyle name="Comma 4 2 3 2 3 2" xfId="27313"/>
    <cellStyle name="Comma 4 2 3 2 3 2 2" xfId="27314"/>
    <cellStyle name="Comma 4 2 3 2 3 2 2 2" xfId="27315"/>
    <cellStyle name="Comma 4 2 3 2 3 2 2 2 2" xfId="27316"/>
    <cellStyle name="Comma 4 2 3 2 3 2 2 2 2 2" xfId="27317"/>
    <cellStyle name="Comma 4 2 3 2 3 2 2 2 3" xfId="27318"/>
    <cellStyle name="Comma 4 2 3 2 3 2 2 3" xfId="27319"/>
    <cellStyle name="Comma 4 2 3 2 3 2 2 3 2" xfId="27320"/>
    <cellStyle name="Comma 4 2 3 2 3 2 2 4" xfId="27321"/>
    <cellStyle name="Comma 4 2 3 2 3 2 3" xfId="27322"/>
    <cellStyle name="Comma 4 2 3 2 3 2 3 2" xfId="27323"/>
    <cellStyle name="Comma 4 2 3 2 3 2 3 2 2" xfId="27324"/>
    <cellStyle name="Comma 4 2 3 2 3 2 3 3" xfId="27325"/>
    <cellStyle name="Comma 4 2 3 2 3 2 4" xfId="27326"/>
    <cellStyle name="Comma 4 2 3 2 3 2 4 2" xfId="27327"/>
    <cellStyle name="Comma 4 2 3 2 3 2 5" xfId="27328"/>
    <cellStyle name="Comma 4 2 3 2 3 3" xfId="27329"/>
    <cellStyle name="Comma 4 2 3 2 3 3 2" xfId="27330"/>
    <cellStyle name="Comma 4 2 3 2 3 3 2 2" xfId="27331"/>
    <cellStyle name="Comma 4 2 3 2 3 3 2 2 2" xfId="27332"/>
    <cellStyle name="Comma 4 2 3 2 3 3 2 3" xfId="27333"/>
    <cellStyle name="Comma 4 2 3 2 3 3 3" xfId="27334"/>
    <cellStyle name="Comma 4 2 3 2 3 3 3 2" xfId="27335"/>
    <cellStyle name="Comma 4 2 3 2 3 3 4" xfId="27336"/>
    <cellStyle name="Comma 4 2 3 2 3 4" xfId="27337"/>
    <cellStyle name="Comma 4 2 3 2 3 4 2" xfId="27338"/>
    <cellStyle name="Comma 4 2 3 2 3 4 2 2" xfId="27339"/>
    <cellStyle name="Comma 4 2 3 2 3 4 3" xfId="27340"/>
    <cellStyle name="Comma 4 2 3 2 3 5" xfId="27341"/>
    <cellStyle name="Comma 4 2 3 2 3 5 2" xfId="27342"/>
    <cellStyle name="Comma 4 2 3 2 3 6" xfId="27343"/>
    <cellStyle name="Comma 4 2 3 2 4" xfId="27344"/>
    <cellStyle name="Comma 4 2 3 2 4 2" xfId="27345"/>
    <cellStyle name="Comma 4 2 3 2 4 2 2" xfId="27346"/>
    <cellStyle name="Comma 4 2 3 2 4 2 2 2" xfId="27347"/>
    <cellStyle name="Comma 4 2 3 2 4 2 2 2 2" xfId="27348"/>
    <cellStyle name="Comma 4 2 3 2 4 2 2 3" xfId="27349"/>
    <cellStyle name="Comma 4 2 3 2 4 2 3" xfId="27350"/>
    <cellStyle name="Comma 4 2 3 2 4 2 3 2" xfId="27351"/>
    <cellStyle name="Comma 4 2 3 2 4 2 4" xfId="27352"/>
    <cellStyle name="Comma 4 2 3 2 4 3" xfId="27353"/>
    <cellStyle name="Comma 4 2 3 2 4 3 2" xfId="27354"/>
    <cellStyle name="Comma 4 2 3 2 4 3 2 2" xfId="27355"/>
    <cellStyle name="Comma 4 2 3 2 4 3 3" xfId="27356"/>
    <cellStyle name="Comma 4 2 3 2 4 4" xfId="27357"/>
    <cellStyle name="Comma 4 2 3 2 4 4 2" xfId="27358"/>
    <cellStyle name="Comma 4 2 3 2 4 5" xfId="27359"/>
    <cellStyle name="Comma 4 2 3 2 5" xfId="27360"/>
    <cellStyle name="Comma 4 2 3 2 5 2" xfId="27361"/>
    <cellStyle name="Comma 4 2 3 2 5 2 2" xfId="27362"/>
    <cellStyle name="Comma 4 2 3 2 5 2 2 2" xfId="27363"/>
    <cellStyle name="Comma 4 2 3 2 5 2 3" xfId="27364"/>
    <cellStyle name="Comma 4 2 3 2 5 3" xfId="27365"/>
    <cellStyle name="Comma 4 2 3 2 5 3 2" xfId="27366"/>
    <cellStyle name="Comma 4 2 3 2 5 4" xfId="27367"/>
    <cellStyle name="Comma 4 2 3 2 6" xfId="27368"/>
    <cellStyle name="Comma 4 2 3 2 6 2" xfId="27369"/>
    <cellStyle name="Comma 4 2 3 2 6 2 2" xfId="27370"/>
    <cellStyle name="Comma 4 2 3 2 6 3" xfId="27371"/>
    <cellStyle name="Comma 4 2 3 2 7" xfId="27372"/>
    <cellStyle name="Comma 4 2 3 2 7 2" xfId="27373"/>
    <cellStyle name="Comma 4 2 3 2 8" xfId="27374"/>
    <cellStyle name="Comma 4 2 3 3" xfId="27375"/>
    <cellStyle name="Comma 4 2 3 3 2" xfId="27376"/>
    <cellStyle name="Comma 4 2 3 3 2 2" xfId="27377"/>
    <cellStyle name="Comma 4 2 3 3 2 2 2" xfId="27378"/>
    <cellStyle name="Comma 4 2 3 3 2 2 2 2" xfId="27379"/>
    <cellStyle name="Comma 4 2 3 3 2 2 2 2 2" xfId="27380"/>
    <cellStyle name="Comma 4 2 3 3 2 2 2 2 2 2" xfId="27381"/>
    <cellStyle name="Comma 4 2 3 3 2 2 2 2 3" xfId="27382"/>
    <cellStyle name="Comma 4 2 3 3 2 2 2 3" xfId="27383"/>
    <cellStyle name="Comma 4 2 3 3 2 2 2 3 2" xfId="27384"/>
    <cellStyle name="Comma 4 2 3 3 2 2 2 4" xfId="27385"/>
    <cellStyle name="Comma 4 2 3 3 2 2 3" xfId="27386"/>
    <cellStyle name="Comma 4 2 3 3 2 2 3 2" xfId="27387"/>
    <cellStyle name="Comma 4 2 3 3 2 2 3 2 2" xfId="27388"/>
    <cellStyle name="Comma 4 2 3 3 2 2 3 3" xfId="27389"/>
    <cellStyle name="Comma 4 2 3 3 2 2 4" xfId="27390"/>
    <cellStyle name="Comma 4 2 3 3 2 2 4 2" xfId="27391"/>
    <cellStyle name="Comma 4 2 3 3 2 2 5" xfId="27392"/>
    <cellStyle name="Comma 4 2 3 3 2 3" xfId="27393"/>
    <cellStyle name="Comma 4 2 3 3 2 3 2" xfId="27394"/>
    <cellStyle name="Comma 4 2 3 3 2 3 2 2" xfId="27395"/>
    <cellStyle name="Comma 4 2 3 3 2 3 2 2 2" xfId="27396"/>
    <cellStyle name="Comma 4 2 3 3 2 3 2 3" xfId="27397"/>
    <cellStyle name="Comma 4 2 3 3 2 3 3" xfId="27398"/>
    <cellStyle name="Comma 4 2 3 3 2 3 3 2" xfId="27399"/>
    <cellStyle name="Comma 4 2 3 3 2 3 4" xfId="27400"/>
    <cellStyle name="Comma 4 2 3 3 2 4" xfId="27401"/>
    <cellStyle name="Comma 4 2 3 3 2 4 2" xfId="27402"/>
    <cellStyle name="Comma 4 2 3 3 2 4 2 2" xfId="27403"/>
    <cellStyle name="Comma 4 2 3 3 2 4 3" xfId="27404"/>
    <cellStyle name="Comma 4 2 3 3 2 5" xfId="27405"/>
    <cellStyle name="Comma 4 2 3 3 2 5 2" xfId="27406"/>
    <cellStyle name="Comma 4 2 3 3 2 6" xfId="27407"/>
    <cellStyle name="Comma 4 2 3 3 3" xfId="27408"/>
    <cellStyle name="Comma 4 2 3 3 3 2" xfId="27409"/>
    <cellStyle name="Comma 4 2 3 3 3 2 2" xfId="27410"/>
    <cellStyle name="Comma 4 2 3 3 3 2 2 2" xfId="27411"/>
    <cellStyle name="Comma 4 2 3 3 3 2 2 2 2" xfId="27412"/>
    <cellStyle name="Comma 4 2 3 3 3 2 2 3" xfId="27413"/>
    <cellStyle name="Comma 4 2 3 3 3 2 3" xfId="27414"/>
    <cellStyle name="Comma 4 2 3 3 3 2 3 2" xfId="27415"/>
    <cellStyle name="Comma 4 2 3 3 3 2 4" xfId="27416"/>
    <cellStyle name="Comma 4 2 3 3 3 3" xfId="27417"/>
    <cellStyle name="Comma 4 2 3 3 3 3 2" xfId="27418"/>
    <cellStyle name="Comma 4 2 3 3 3 3 2 2" xfId="27419"/>
    <cellStyle name="Comma 4 2 3 3 3 3 3" xfId="27420"/>
    <cellStyle name="Comma 4 2 3 3 3 4" xfId="27421"/>
    <cellStyle name="Comma 4 2 3 3 3 4 2" xfId="27422"/>
    <cellStyle name="Comma 4 2 3 3 3 5" xfId="27423"/>
    <cellStyle name="Comma 4 2 3 3 4" xfId="27424"/>
    <cellStyle name="Comma 4 2 3 3 4 2" xfId="27425"/>
    <cellStyle name="Comma 4 2 3 3 4 2 2" xfId="27426"/>
    <cellStyle name="Comma 4 2 3 3 4 2 2 2" xfId="27427"/>
    <cellStyle name="Comma 4 2 3 3 4 2 3" xfId="27428"/>
    <cellStyle name="Comma 4 2 3 3 4 3" xfId="27429"/>
    <cellStyle name="Comma 4 2 3 3 4 3 2" xfId="27430"/>
    <cellStyle name="Comma 4 2 3 3 4 4" xfId="27431"/>
    <cellStyle name="Comma 4 2 3 3 5" xfId="27432"/>
    <cellStyle name="Comma 4 2 3 3 5 2" xfId="27433"/>
    <cellStyle name="Comma 4 2 3 3 5 2 2" xfId="27434"/>
    <cellStyle name="Comma 4 2 3 3 5 3" xfId="27435"/>
    <cellStyle name="Comma 4 2 3 3 6" xfId="27436"/>
    <cellStyle name="Comma 4 2 3 3 6 2" xfId="27437"/>
    <cellStyle name="Comma 4 2 3 3 7" xfId="27438"/>
    <cellStyle name="Comma 4 2 3 4" xfId="27439"/>
    <cellStyle name="Comma 4 2 3 4 2" xfId="27440"/>
    <cellStyle name="Comma 4 2 3 4 2 2" xfId="27441"/>
    <cellStyle name="Comma 4 2 3 4 2 2 2" xfId="27442"/>
    <cellStyle name="Comma 4 2 3 4 2 2 2 2" xfId="27443"/>
    <cellStyle name="Comma 4 2 3 4 2 2 2 2 2" xfId="27444"/>
    <cellStyle name="Comma 4 2 3 4 2 2 2 3" xfId="27445"/>
    <cellStyle name="Comma 4 2 3 4 2 2 3" xfId="27446"/>
    <cellStyle name="Comma 4 2 3 4 2 2 3 2" xfId="27447"/>
    <cellStyle name="Comma 4 2 3 4 2 2 4" xfId="27448"/>
    <cellStyle name="Comma 4 2 3 4 2 3" xfId="27449"/>
    <cellStyle name="Comma 4 2 3 4 2 3 2" xfId="27450"/>
    <cellStyle name="Comma 4 2 3 4 2 3 2 2" xfId="27451"/>
    <cellStyle name="Comma 4 2 3 4 2 3 3" xfId="27452"/>
    <cellStyle name="Comma 4 2 3 4 2 4" xfId="27453"/>
    <cellStyle name="Comma 4 2 3 4 2 4 2" xfId="27454"/>
    <cellStyle name="Comma 4 2 3 4 2 5" xfId="27455"/>
    <cellStyle name="Comma 4 2 3 4 3" xfId="27456"/>
    <cellStyle name="Comma 4 2 3 4 3 2" xfId="27457"/>
    <cellStyle name="Comma 4 2 3 4 3 2 2" xfId="27458"/>
    <cellStyle name="Comma 4 2 3 4 3 2 2 2" xfId="27459"/>
    <cellStyle name="Comma 4 2 3 4 3 2 3" xfId="27460"/>
    <cellStyle name="Comma 4 2 3 4 3 3" xfId="27461"/>
    <cellStyle name="Comma 4 2 3 4 3 3 2" xfId="27462"/>
    <cellStyle name="Comma 4 2 3 4 3 4" xfId="27463"/>
    <cellStyle name="Comma 4 2 3 4 4" xfId="27464"/>
    <cellStyle name="Comma 4 2 3 4 4 2" xfId="27465"/>
    <cellStyle name="Comma 4 2 3 4 4 2 2" xfId="27466"/>
    <cellStyle name="Comma 4 2 3 4 4 3" xfId="27467"/>
    <cellStyle name="Comma 4 2 3 4 5" xfId="27468"/>
    <cellStyle name="Comma 4 2 3 4 5 2" xfId="27469"/>
    <cellStyle name="Comma 4 2 3 4 6" xfId="27470"/>
    <cellStyle name="Comma 4 2 3 5" xfId="27471"/>
    <cellStyle name="Comma 4 2 3 5 2" xfId="27472"/>
    <cellStyle name="Comma 4 2 3 5 2 2" xfId="27473"/>
    <cellStyle name="Comma 4 2 3 5 2 2 2" xfId="27474"/>
    <cellStyle name="Comma 4 2 3 5 2 2 2 2" xfId="27475"/>
    <cellStyle name="Comma 4 2 3 5 2 2 3" xfId="27476"/>
    <cellStyle name="Comma 4 2 3 5 2 3" xfId="27477"/>
    <cellStyle name="Comma 4 2 3 5 2 3 2" xfId="27478"/>
    <cellStyle name="Comma 4 2 3 5 2 4" xfId="27479"/>
    <cellStyle name="Comma 4 2 3 5 3" xfId="27480"/>
    <cellStyle name="Comma 4 2 3 5 3 2" xfId="27481"/>
    <cellStyle name="Comma 4 2 3 5 3 2 2" xfId="27482"/>
    <cellStyle name="Comma 4 2 3 5 3 3" xfId="27483"/>
    <cellStyle name="Comma 4 2 3 5 4" xfId="27484"/>
    <cellStyle name="Comma 4 2 3 5 4 2" xfId="27485"/>
    <cellStyle name="Comma 4 2 3 5 5" xfId="27486"/>
    <cellStyle name="Comma 4 2 3 6" xfId="27487"/>
    <cellStyle name="Comma 4 2 3 6 2" xfId="27488"/>
    <cellStyle name="Comma 4 2 3 6 2 2" xfId="27489"/>
    <cellStyle name="Comma 4 2 3 6 2 2 2" xfId="27490"/>
    <cellStyle name="Comma 4 2 3 6 2 3" xfId="27491"/>
    <cellStyle name="Comma 4 2 3 6 3" xfId="27492"/>
    <cellStyle name="Comma 4 2 3 6 3 2" xfId="27493"/>
    <cellStyle name="Comma 4 2 3 6 4" xfId="27494"/>
    <cellStyle name="Comma 4 2 3 7" xfId="27495"/>
    <cellStyle name="Comma 4 2 3 7 2" xfId="27496"/>
    <cellStyle name="Comma 4 2 3 7 2 2" xfId="27497"/>
    <cellStyle name="Comma 4 2 3 7 3" xfId="27498"/>
    <cellStyle name="Comma 4 2 3 8" xfId="27499"/>
    <cellStyle name="Comma 4 2 3 8 2" xfId="27500"/>
    <cellStyle name="Comma 4 2 3 9" xfId="27501"/>
    <cellStyle name="Comma 4 2 4" xfId="27502"/>
    <cellStyle name="Comma 4 2 4 2" xfId="27503"/>
    <cellStyle name="Comma 4 2 4 2 2" xfId="27504"/>
    <cellStyle name="Comma 4 2 4 2 2 2" xfId="27505"/>
    <cellStyle name="Comma 4 2 4 2 2 2 2" xfId="27506"/>
    <cellStyle name="Comma 4 2 4 2 2 2 2 2" xfId="27507"/>
    <cellStyle name="Comma 4 2 4 2 2 2 2 2 2" xfId="27508"/>
    <cellStyle name="Comma 4 2 4 2 2 2 2 2 2 2" xfId="27509"/>
    <cellStyle name="Comma 4 2 4 2 2 2 2 2 3" xfId="27510"/>
    <cellStyle name="Comma 4 2 4 2 2 2 2 3" xfId="27511"/>
    <cellStyle name="Comma 4 2 4 2 2 2 2 3 2" xfId="27512"/>
    <cellStyle name="Comma 4 2 4 2 2 2 2 4" xfId="27513"/>
    <cellStyle name="Comma 4 2 4 2 2 2 3" xfId="27514"/>
    <cellStyle name="Comma 4 2 4 2 2 2 3 2" xfId="27515"/>
    <cellStyle name="Comma 4 2 4 2 2 2 3 2 2" xfId="27516"/>
    <cellStyle name="Comma 4 2 4 2 2 2 3 3" xfId="27517"/>
    <cellStyle name="Comma 4 2 4 2 2 2 4" xfId="27518"/>
    <cellStyle name="Comma 4 2 4 2 2 2 4 2" xfId="27519"/>
    <cellStyle name="Comma 4 2 4 2 2 2 5" xfId="27520"/>
    <cellStyle name="Comma 4 2 4 2 2 3" xfId="27521"/>
    <cellStyle name="Comma 4 2 4 2 2 3 2" xfId="27522"/>
    <cellStyle name="Comma 4 2 4 2 2 3 2 2" xfId="27523"/>
    <cellStyle name="Comma 4 2 4 2 2 3 2 2 2" xfId="27524"/>
    <cellStyle name="Comma 4 2 4 2 2 3 2 3" xfId="27525"/>
    <cellStyle name="Comma 4 2 4 2 2 3 3" xfId="27526"/>
    <cellStyle name="Comma 4 2 4 2 2 3 3 2" xfId="27527"/>
    <cellStyle name="Comma 4 2 4 2 2 3 4" xfId="27528"/>
    <cellStyle name="Comma 4 2 4 2 2 4" xfId="27529"/>
    <cellStyle name="Comma 4 2 4 2 2 4 2" xfId="27530"/>
    <cellStyle name="Comma 4 2 4 2 2 4 2 2" xfId="27531"/>
    <cellStyle name="Comma 4 2 4 2 2 4 3" xfId="27532"/>
    <cellStyle name="Comma 4 2 4 2 2 5" xfId="27533"/>
    <cellStyle name="Comma 4 2 4 2 2 5 2" xfId="27534"/>
    <cellStyle name="Comma 4 2 4 2 2 6" xfId="27535"/>
    <cellStyle name="Comma 4 2 4 2 3" xfId="27536"/>
    <cellStyle name="Comma 4 2 4 2 3 2" xfId="27537"/>
    <cellStyle name="Comma 4 2 4 2 3 2 2" xfId="27538"/>
    <cellStyle name="Comma 4 2 4 2 3 2 2 2" xfId="27539"/>
    <cellStyle name="Comma 4 2 4 2 3 2 2 2 2" xfId="27540"/>
    <cellStyle name="Comma 4 2 4 2 3 2 2 3" xfId="27541"/>
    <cellStyle name="Comma 4 2 4 2 3 2 3" xfId="27542"/>
    <cellStyle name="Comma 4 2 4 2 3 2 3 2" xfId="27543"/>
    <cellStyle name="Comma 4 2 4 2 3 2 4" xfId="27544"/>
    <cellStyle name="Comma 4 2 4 2 3 3" xfId="27545"/>
    <cellStyle name="Comma 4 2 4 2 3 3 2" xfId="27546"/>
    <cellStyle name="Comma 4 2 4 2 3 3 2 2" xfId="27547"/>
    <cellStyle name="Comma 4 2 4 2 3 3 3" xfId="27548"/>
    <cellStyle name="Comma 4 2 4 2 3 4" xfId="27549"/>
    <cellStyle name="Comma 4 2 4 2 3 4 2" xfId="27550"/>
    <cellStyle name="Comma 4 2 4 2 3 5" xfId="27551"/>
    <cellStyle name="Comma 4 2 4 2 4" xfId="27552"/>
    <cellStyle name="Comma 4 2 4 2 4 2" xfId="27553"/>
    <cellStyle name="Comma 4 2 4 2 4 2 2" xfId="27554"/>
    <cellStyle name="Comma 4 2 4 2 4 2 2 2" xfId="27555"/>
    <cellStyle name="Comma 4 2 4 2 4 2 3" xfId="27556"/>
    <cellStyle name="Comma 4 2 4 2 4 3" xfId="27557"/>
    <cellStyle name="Comma 4 2 4 2 4 3 2" xfId="27558"/>
    <cellStyle name="Comma 4 2 4 2 4 4" xfId="27559"/>
    <cellStyle name="Comma 4 2 4 2 5" xfId="27560"/>
    <cellStyle name="Comma 4 2 4 2 5 2" xfId="27561"/>
    <cellStyle name="Comma 4 2 4 2 5 2 2" xfId="27562"/>
    <cellStyle name="Comma 4 2 4 2 5 3" xfId="27563"/>
    <cellStyle name="Comma 4 2 4 2 6" xfId="27564"/>
    <cellStyle name="Comma 4 2 4 2 6 2" xfId="27565"/>
    <cellStyle name="Comma 4 2 4 2 7" xfId="27566"/>
    <cellStyle name="Comma 4 2 4 3" xfId="27567"/>
    <cellStyle name="Comma 4 2 4 3 2" xfId="27568"/>
    <cellStyle name="Comma 4 2 4 3 2 2" xfId="27569"/>
    <cellStyle name="Comma 4 2 4 3 2 2 2" xfId="27570"/>
    <cellStyle name="Comma 4 2 4 3 2 2 2 2" xfId="27571"/>
    <cellStyle name="Comma 4 2 4 3 2 2 2 2 2" xfId="27572"/>
    <cellStyle name="Comma 4 2 4 3 2 2 2 3" xfId="27573"/>
    <cellStyle name="Comma 4 2 4 3 2 2 3" xfId="27574"/>
    <cellStyle name="Comma 4 2 4 3 2 2 3 2" xfId="27575"/>
    <cellStyle name="Comma 4 2 4 3 2 2 4" xfId="27576"/>
    <cellStyle name="Comma 4 2 4 3 2 3" xfId="27577"/>
    <cellStyle name="Comma 4 2 4 3 2 3 2" xfId="27578"/>
    <cellStyle name="Comma 4 2 4 3 2 3 2 2" xfId="27579"/>
    <cellStyle name="Comma 4 2 4 3 2 3 3" xfId="27580"/>
    <cellStyle name="Comma 4 2 4 3 2 4" xfId="27581"/>
    <cellStyle name="Comma 4 2 4 3 2 4 2" xfId="27582"/>
    <cellStyle name="Comma 4 2 4 3 2 5" xfId="27583"/>
    <cellStyle name="Comma 4 2 4 3 3" xfId="27584"/>
    <cellStyle name="Comma 4 2 4 3 3 2" xfId="27585"/>
    <cellStyle name="Comma 4 2 4 3 3 2 2" xfId="27586"/>
    <cellStyle name="Comma 4 2 4 3 3 2 2 2" xfId="27587"/>
    <cellStyle name="Comma 4 2 4 3 3 2 3" xfId="27588"/>
    <cellStyle name="Comma 4 2 4 3 3 3" xfId="27589"/>
    <cellStyle name="Comma 4 2 4 3 3 3 2" xfId="27590"/>
    <cellStyle name="Comma 4 2 4 3 3 4" xfId="27591"/>
    <cellStyle name="Comma 4 2 4 3 4" xfId="27592"/>
    <cellStyle name="Comma 4 2 4 3 4 2" xfId="27593"/>
    <cellStyle name="Comma 4 2 4 3 4 2 2" xfId="27594"/>
    <cellStyle name="Comma 4 2 4 3 4 3" xfId="27595"/>
    <cellStyle name="Comma 4 2 4 3 5" xfId="27596"/>
    <cellStyle name="Comma 4 2 4 3 5 2" xfId="27597"/>
    <cellStyle name="Comma 4 2 4 3 6" xfId="27598"/>
    <cellStyle name="Comma 4 2 4 4" xfId="27599"/>
    <cellStyle name="Comma 4 2 4 4 2" xfId="27600"/>
    <cellStyle name="Comma 4 2 4 4 2 2" xfId="27601"/>
    <cellStyle name="Comma 4 2 4 4 2 2 2" xfId="27602"/>
    <cellStyle name="Comma 4 2 4 4 2 2 2 2" xfId="27603"/>
    <cellStyle name="Comma 4 2 4 4 2 2 3" xfId="27604"/>
    <cellStyle name="Comma 4 2 4 4 2 3" xfId="27605"/>
    <cellStyle name="Comma 4 2 4 4 2 3 2" xfId="27606"/>
    <cellStyle name="Comma 4 2 4 4 2 4" xfId="27607"/>
    <cellStyle name="Comma 4 2 4 4 3" xfId="27608"/>
    <cellStyle name="Comma 4 2 4 4 3 2" xfId="27609"/>
    <cellStyle name="Comma 4 2 4 4 3 2 2" xfId="27610"/>
    <cellStyle name="Comma 4 2 4 4 3 3" xfId="27611"/>
    <cellStyle name="Comma 4 2 4 4 4" xfId="27612"/>
    <cellStyle name="Comma 4 2 4 4 4 2" xfId="27613"/>
    <cellStyle name="Comma 4 2 4 4 5" xfId="27614"/>
    <cellStyle name="Comma 4 2 4 5" xfId="27615"/>
    <cellStyle name="Comma 4 2 4 5 2" xfId="27616"/>
    <cellStyle name="Comma 4 2 4 5 2 2" xfId="27617"/>
    <cellStyle name="Comma 4 2 4 5 2 2 2" xfId="27618"/>
    <cellStyle name="Comma 4 2 4 5 2 3" xfId="27619"/>
    <cellStyle name="Comma 4 2 4 5 3" xfId="27620"/>
    <cellStyle name="Comma 4 2 4 5 3 2" xfId="27621"/>
    <cellStyle name="Comma 4 2 4 5 4" xfId="27622"/>
    <cellStyle name="Comma 4 2 4 6" xfId="27623"/>
    <cellStyle name="Comma 4 2 4 6 2" xfId="27624"/>
    <cellStyle name="Comma 4 2 4 6 2 2" xfId="27625"/>
    <cellStyle name="Comma 4 2 4 6 3" xfId="27626"/>
    <cellStyle name="Comma 4 2 4 7" xfId="27627"/>
    <cellStyle name="Comma 4 2 4 7 2" xfId="27628"/>
    <cellStyle name="Comma 4 2 4 8" xfId="27629"/>
    <cellStyle name="Comma 4 2 5" xfId="27630"/>
    <cellStyle name="Comma 4 2 5 2" xfId="27631"/>
    <cellStyle name="Comma 4 2 5 2 2" xfId="27632"/>
    <cellStyle name="Comma 4 2 5 2 2 2" xfId="27633"/>
    <cellStyle name="Comma 4 2 5 2 2 2 2" xfId="27634"/>
    <cellStyle name="Comma 4 2 5 2 2 2 2 2" xfId="27635"/>
    <cellStyle name="Comma 4 2 5 2 2 2 2 2 2" xfId="27636"/>
    <cellStyle name="Comma 4 2 5 2 2 2 2 3" xfId="27637"/>
    <cellStyle name="Comma 4 2 5 2 2 2 3" xfId="27638"/>
    <cellStyle name="Comma 4 2 5 2 2 2 3 2" xfId="27639"/>
    <cellStyle name="Comma 4 2 5 2 2 2 4" xfId="27640"/>
    <cellStyle name="Comma 4 2 5 2 2 3" xfId="27641"/>
    <cellStyle name="Comma 4 2 5 2 2 3 2" xfId="27642"/>
    <cellStyle name="Comma 4 2 5 2 2 3 2 2" xfId="27643"/>
    <cellStyle name="Comma 4 2 5 2 2 3 3" xfId="27644"/>
    <cellStyle name="Comma 4 2 5 2 2 4" xfId="27645"/>
    <cellStyle name="Comma 4 2 5 2 2 4 2" xfId="27646"/>
    <cellStyle name="Comma 4 2 5 2 2 5" xfId="27647"/>
    <cellStyle name="Comma 4 2 5 2 3" xfId="27648"/>
    <cellStyle name="Comma 4 2 5 2 3 2" xfId="27649"/>
    <cellStyle name="Comma 4 2 5 2 3 2 2" xfId="27650"/>
    <cellStyle name="Comma 4 2 5 2 3 2 2 2" xfId="27651"/>
    <cellStyle name="Comma 4 2 5 2 3 2 3" xfId="27652"/>
    <cellStyle name="Comma 4 2 5 2 3 3" xfId="27653"/>
    <cellStyle name="Comma 4 2 5 2 3 3 2" xfId="27654"/>
    <cellStyle name="Comma 4 2 5 2 3 4" xfId="27655"/>
    <cellStyle name="Comma 4 2 5 2 4" xfId="27656"/>
    <cellStyle name="Comma 4 2 5 2 4 2" xfId="27657"/>
    <cellStyle name="Comma 4 2 5 2 4 2 2" xfId="27658"/>
    <cellStyle name="Comma 4 2 5 2 4 3" xfId="27659"/>
    <cellStyle name="Comma 4 2 5 2 5" xfId="27660"/>
    <cellStyle name="Comma 4 2 5 2 5 2" xfId="27661"/>
    <cellStyle name="Comma 4 2 5 2 6" xfId="27662"/>
    <cellStyle name="Comma 4 2 5 3" xfId="27663"/>
    <cellStyle name="Comma 4 2 5 3 2" xfId="27664"/>
    <cellStyle name="Comma 4 2 5 3 2 2" xfId="27665"/>
    <cellStyle name="Comma 4 2 5 3 2 2 2" xfId="27666"/>
    <cellStyle name="Comma 4 2 5 3 2 2 2 2" xfId="27667"/>
    <cellStyle name="Comma 4 2 5 3 2 2 3" xfId="27668"/>
    <cellStyle name="Comma 4 2 5 3 2 3" xfId="27669"/>
    <cellStyle name="Comma 4 2 5 3 2 3 2" xfId="27670"/>
    <cellStyle name="Comma 4 2 5 3 2 4" xfId="27671"/>
    <cellStyle name="Comma 4 2 5 3 3" xfId="27672"/>
    <cellStyle name="Comma 4 2 5 3 3 2" xfId="27673"/>
    <cellStyle name="Comma 4 2 5 3 3 2 2" xfId="27674"/>
    <cellStyle name="Comma 4 2 5 3 3 3" xfId="27675"/>
    <cellStyle name="Comma 4 2 5 3 4" xfId="27676"/>
    <cellStyle name="Comma 4 2 5 3 4 2" xfId="27677"/>
    <cellStyle name="Comma 4 2 5 3 5" xfId="27678"/>
    <cellStyle name="Comma 4 2 5 4" xfId="27679"/>
    <cellStyle name="Comma 4 2 5 4 2" xfId="27680"/>
    <cellStyle name="Comma 4 2 5 4 2 2" xfId="27681"/>
    <cellStyle name="Comma 4 2 5 4 2 2 2" xfId="27682"/>
    <cellStyle name="Comma 4 2 5 4 2 3" xfId="27683"/>
    <cellStyle name="Comma 4 2 5 4 3" xfId="27684"/>
    <cellStyle name="Comma 4 2 5 4 3 2" xfId="27685"/>
    <cellStyle name="Comma 4 2 5 4 4" xfId="27686"/>
    <cellStyle name="Comma 4 2 5 5" xfId="27687"/>
    <cellStyle name="Comma 4 2 5 5 2" xfId="27688"/>
    <cellStyle name="Comma 4 2 5 5 2 2" xfId="27689"/>
    <cellStyle name="Comma 4 2 5 5 3" xfId="27690"/>
    <cellStyle name="Comma 4 2 5 6" xfId="27691"/>
    <cellStyle name="Comma 4 2 5 6 2" xfId="27692"/>
    <cellStyle name="Comma 4 2 5 7" xfId="27693"/>
    <cellStyle name="Comma 4 2 6" xfId="27694"/>
    <cellStyle name="Comma 4 2 6 2" xfId="27695"/>
    <cellStyle name="Comma 4 2 6 2 2" xfId="27696"/>
    <cellStyle name="Comma 4 2 6 2 2 2" xfId="27697"/>
    <cellStyle name="Comma 4 2 6 2 2 2 2" xfId="27698"/>
    <cellStyle name="Comma 4 2 6 2 2 2 2 2" xfId="27699"/>
    <cellStyle name="Comma 4 2 6 2 2 2 3" xfId="27700"/>
    <cellStyle name="Comma 4 2 6 2 2 3" xfId="27701"/>
    <cellStyle name="Comma 4 2 6 2 2 3 2" xfId="27702"/>
    <cellStyle name="Comma 4 2 6 2 2 4" xfId="27703"/>
    <cellStyle name="Comma 4 2 6 2 3" xfId="27704"/>
    <cellStyle name="Comma 4 2 6 2 3 2" xfId="27705"/>
    <cellStyle name="Comma 4 2 6 2 3 2 2" xfId="27706"/>
    <cellStyle name="Comma 4 2 6 2 3 3" xfId="27707"/>
    <cellStyle name="Comma 4 2 6 2 4" xfId="27708"/>
    <cellStyle name="Comma 4 2 6 2 4 2" xfId="27709"/>
    <cellStyle name="Comma 4 2 6 2 5" xfId="27710"/>
    <cellStyle name="Comma 4 2 6 3" xfId="27711"/>
    <cellStyle name="Comma 4 2 6 3 2" xfId="27712"/>
    <cellStyle name="Comma 4 2 6 3 2 2" xfId="27713"/>
    <cellStyle name="Comma 4 2 6 3 2 2 2" xfId="27714"/>
    <cellStyle name="Comma 4 2 6 3 2 3" xfId="27715"/>
    <cellStyle name="Comma 4 2 6 3 3" xfId="27716"/>
    <cellStyle name="Comma 4 2 6 3 3 2" xfId="27717"/>
    <cellStyle name="Comma 4 2 6 3 4" xfId="27718"/>
    <cellStyle name="Comma 4 2 6 4" xfId="27719"/>
    <cellStyle name="Comma 4 2 6 4 2" xfId="27720"/>
    <cellStyle name="Comma 4 2 6 4 2 2" xfId="27721"/>
    <cellStyle name="Comma 4 2 6 4 3" xfId="27722"/>
    <cellStyle name="Comma 4 2 6 5" xfId="27723"/>
    <cellStyle name="Comma 4 2 6 5 2" xfId="27724"/>
    <cellStyle name="Comma 4 2 6 6" xfId="27725"/>
    <cellStyle name="Comma 4 2 7" xfId="27726"/>
    <cellStyle name="Comma 4 2 7 2" xfId="27727"/>
    <cellStyle name="Comma 4 2 7 2 2" xfId="27728"/>
    <cellStyle name="Comma 4 2 7 2 2 2" xfId="27729"/>
    <cellStyle name="Comma 4 2 7 2 2 2 2" xfId="27730"/>
    <cellStyle name="Comma 4 2 7 2 2 3" xfId="27731"/>
    <cellStyle name="Comma 4 2 7 2 3" xfId="27732"/>
    <cellStyle name="Comma 4 2 7 2 3 2" xfId="27733"/>
    <cellStyle name="Comma 4 2 7 2 4" xfId="27734"/>
    <cellStyle name="Comma 4 2 7 3" xfId="27735"/>
    <cellStyle name="Comma 4 2 7 3 2" xfId="27736"/>
    <cellStyle name="Comma 4 2 7 3 2 2" xfId="27737"/>
    <cellStyle name="Comma 4 2 7 3 3" xfId="27738"/>
    <cellStyle name="Comma 4 2 7 4" xfId="27739"/>
    <cellStyle name="Comma 4 2 7 4 2" xfId="27740"/>
    <cellStyle name="Comma 4 2 7 5" xfId="27741"/>
    <cellStyle name="Comma 4 2 8" xfId="27742"/>
    <cellStyle name="Comma 4 2 8 2" xfId="27743"/>
    <cellStyle name="Comma 4 2 8 2 2" xfId="27744"/>
    <cellStyle name="Comma 4 2 8 2 2 2" xfId="27745"/>
    <cellStyle name="Comma 4 2 8 2 3" xfId="27746"/>
    <cellStyle name="Comma 4 2 8 3" xfId="27747"/>
    <cellStyle name="Comma 4 2 8 3 2" xfId="27748"/>
    <cellStyle name="Comma 4 2 8 4" xfId="27749"/>
    <cellStyle name="Comma 4 2 9" xfId="27750"/>
    <cellStyle name="Comma 4 2 9 2" xfId="27751"/>
    <cellStyle name="Comma 4 2 9 2 2" xfId="27752"/>
    <cellStyle name="Comma 4 2 9 3" xfId="27753"/>
    <cellStyle name="Comma 4 3" xfId="27754"/>
    <cellStyle name="Comma 4 3 10" xfId="27755"/>
    <cellStyle name="Comma 4 3 2" xfId="27756"/>
    <cellStyle name="Comma 4 3 2 2" xfId="27757"/>
    <cellStyle name="Comma 4 3 2 2 2" xfId="27758"/>
    <cellStyle name="Comma 4 3 2 2 2 2" xfId="27759"/>
    <cellStyle name="Comma 4 3 2 2 2 2 2" xfId="27760"/>
    <cellStyle name="Comma 4 3 2 2 2 2 2 2" xfId="27761"/>
    <cellStyle name="Comma 4 3 2 2 2 2 2 2 2" xfId="27762"/>
    <cellStyle name="Comma 4 3 2 2 2 2 2 2 2 2" xfId="27763"/>
    <cellStyle name="Comma 4 3 2 2 2 2 2 2 2 2 2" xfId="27764"/>
    <cellStyle name="Comma 4 3 2 2 2 2 2 2 2 3" xfId="27765"/>
    <cellStyle name="Comma 4 3 2 2 2 2 2 2 3" xfId="27766"/>
    <cellStyle name="Comma 4 3 2 2 2 2 2 2 3 2" xfId="27767"/>
    <cellStyle name="Comma 4 3 2 2 2 2 2 2 4" xfId="27768"/>
    <cellStyle name="Comma 4 3 2 2 2 2 2 3" xfId="27769"/>
    <cellStyle name="Comma 4 3 2 2 2 2 2 3 2" xfId="27770"/>
    <cellStyle name="Comma 4 3 2 2 2 2 2 3 2 2" xfId="27771"/>
    <cellStyle name="Comma 4 3 2 2 2 2 2 3 3" xfId="27772"/>
    <cellStyle name="Comma 4 3 2 2 2 2 2 4" xfId="27773"/>
    <cellStyle name="Comma 4 3 2 2 2 2 2 4 2" xfId="27774"/>
    <cellStyle name="Comma 4 3 2 2 2 2 2 5" xfId="27775"/>
    <cellStyle name="Comma 4 3 2 2 2 2 3" xfId="27776"/>
    <cellStyle name="Comma 4 3 2 2 2 2 3 2" xfId="27777"/>
    <cellStyle name="Comma 4 3 2 2 2 2 3 2 2" xfId="27778"/>
    <cellStyle name="Comma 4 3 2 2 2 2 3 2 2 2" xfId="27779"/>
    <cellStyle name="Comma 4 3 2 2 2 2 3 2 3" xfId="27780"/>
    <cellStyle name="Comma 4 3 2 2 2 2 3 3" xfId="27781"/>
    <cellStyle name="Comma 4 3 2 2 2 2 3 3 2" xfId="27782"/>
    <cellStyle name="Comma 4 3 2 2 2 2 3 4" xfId="27783"/>
    <cellStyle name="Comma 4 3 2 2 2 2 4" xfId="27784"/>
    <cellStyle name="Comma 4 3 2 2 2 2 4 2" xfId="27785"/>
    <cellStyle name="Comma 4 3 2 2 2 2 4 2 2" xfId="27786"/>
    <cellStyle name="Comma 4 3 2 2 2 2 4 3" xfId="27787"/>
    <cellStyle name="Comma 4 3 2 2 2 2 5" xfId="27788"/>
    <cellStyle name="Comma 4 3 2 2 2 2 5 2" xfId="27789"/>
    <cellStyle name="Comma 4 3 2 2 2 2 6" xfId="27790"/>
    <cellStyle name="Comma 4 3 2 2 2 3" xfId="27791"/>
    <cellStyle name="Comma 4 3 2 2 2 3 2" xfId="27792"/>
    <cellStyle name="Comma 4 3 2 2 2 3 2 2" xfId="27793"/>
    <cellStyle name="Comma 4 3 2 2 2 3 2 2 2" xfId="27794"/>
    <cellStyle name="Comma 4 3 2 2 2 3 2 2 2 2" xfId="27795"/>
    <cellStyle name="Comma 4 3 2 2 2 3 2 2 3" xfId="27796"/>
    <cellStyle name="Comma 4 3 2 2 2 3 2 3" xfId="27797"/>
    <cellStyle name="Comma 4 3 2 2 2 3 2 3 2" xfId="27798"/>
    <cellStyle name="Comma 4 3 2 2 2 3 2 4" xfId="27799"/>
    <cellStyle name="Comma 4 3 2 2 2 3 3" xfId="27800"/>
    <cellStyle name="Comma 4 3 2 2 2 3 3 2" xfId="27801"/>
    <cellStyle name="Comma 4 3 2 2 2 3 3 2 2" xfId="27802"/>
    <cellStyle name="Comma 4 3 2 2 2 3 3 3" xfId="27803"/>
    <cellStyle name="Comma 4 3 2 2 2 3 4" xfId="27804"/>
    <cellStyle name="Comma 4 3 2 2 2 3 4 2" xfId="27805"/>
    <cellStyle name="Comma 4 3 2 2 2 3 5" xfId="27806"/>
    <cellStyle name="Comma 4 3 2 2 2 4" xfId="27807"/>
    <cellStyle name="Comma 4 3 2 2 2 4 2" xfId="27808"/>
    <cellStyle name="Comma 4 3 2 2 2 4 2 2" xfId="27809"/>
    <cellStyle name="Comma 4 3 2 2 2 4 2 2 2" xfId="27810"/>
    <cellStyle name="Comma 4 3 2 2 2 4 2 3" xfId="27811"/>
    <cellStyle name="Comma 4 3 2 2 2 4 3" xfId="27812"/>
    <cellStyle name="Comma 4 3 2 2 2 4 3 2" xfId="27813"/>
    <cellStyle name="Comma 4 3 2 2 2 4 4" xfId="27814"/>
    <cellStyle name="Comma 4 3 2 2 2 5" xfId="27815"/>
    <cellStyle name="Comma 4 3 2 2 2 5 2" xfId="27816"/>
    <cellStyle name="Comma 4 3 2 2 2 5 2 2" xfId="27817"/>
    <cellStyle name="Comma 4 3 2 2 2 5 3" xfId="27818"/>
    <cellStyle name="Comma 4 3 2 2 2 6" xfId="27819"/>
    <cellStyle name="Comma 4 3 2 2 2 6 2" xfId="27820"/>
    <cellStyle name="Comma 4 3 2 2 2 7" xfId="27821"/>
    <cellStyle name="Comma 4 3 2 2 3" xfId="27822"/>
    <cellStyle name="Comma 4 3 2 2 3 2" xfId="27823"/>
    <cellStyle name="Comma 4 3 2 2 3 2 2" xfId="27824"/>
    <cellStyle name="Comma 4 3 2 2 3 2 2 2" xfId="27825"/>
    <cellStyle name="Comma 4 3 2 2 3 2 2 2 2" xfId="27826"/>
    <cellStyle name="Comma 4 3 2 2 3 2 2 2 2 2" xfId="27827"/>
    <cellStyle name="Comma 4 3 2 2 3 2 2 2 3" xfId="27828"/>
    <cellStyle name="Comma 4 3 2 2 3 2 2 3" xfId="27829"/>
    <cellStyle name="Comma 4 3 2 2 3 2 2 3 2" xfId="27830"/>
    <cellStyle name="Comma 4 3 2 2 3 2 2 4" xfId="27831"/>
    <cellStyle name="Comma 4 3 2 2 3 2 3" xfId="27832"/>
    <cellStyle name="Comma 4 3 2 2 3 2 3 2" xfId="27833"/>
    <cellStyle name="Comma 4 3 2 2 3 2 3 2 2" xfId="27834"/>
    <cellStyle name="Comma 4 3 2 2 3 2 3 3" xfId="27835"/>
    <cellStyle name="Comma 4 3 2 2 3 2 4" xfId="27836"/>
    <cellStyle name="Comma 4 3 2 2 3 2 4 2" xfId="27837"/>
    <cellStyle name="Comma 4 3 2 2 3 2 5" xfId="27838"/>
    <cellStyle name="Comma 4 3 2 2 3 3" xfId="27839"/>
    <cellStyle name="Comma 4 3 2 2 3 3 2" xfId="27840"/>
    <cellStyle name="Comma 4 3 2 2 3 3 2 2" xfId="27841"/>
    <cellStyle name="Comma 4 3 2 2 3 3 2 2 2" xfId="27842"/>
    <cellStyle name="Comma 4 3 2 2 3 3 2 3" xfId="27843"/>
    <cellStyle name="Comma 4 3 2 2 3 3 3" xfId="27844"/>
    <cellStyle name="Comma 4 3 2 2 3 3 3 2" xfId="27845"/>
    <cellStyle name="Comma 4 3 2 2 3 3 4" xfId="27846"/>
    <cellStyle name="Comma 4 3 2 2 3 4" xfId="27847"/>
    <cellStyle name="Comma 4 3 2 2 3 4 2" xfId="27848"/>
    <cellStyle name="Comma 4 3 2 2 3 4 2 2" xfId="27849"/>
    <cellStyle name="Comma 4 3 2 2 3 4 3" xfId="27850"/>
    <cellStyle name="Comma 4 3 2 2 3 5" xfId="27851"/>
    <cellStyle name="Comma 4 3 2 2 3 5 2" xfId="27852"/>
    <cellStyle name="Comma 4 3 2 2 3 6" xfId="27853"/>
    <cellStyle name="Comma 4 3 2 2 4" xfId="27854"/>
    <cellStyle name="Comma 4 3 2 2 4 2" xfId="27855"/>
    <cellStyle name="Comma 4 3 2 2 4 2 2" xfId="27856"/>
    <cellStyle name="Comma 4 3 2 2 4 2 2 2" xfId="27857"/>
    <cellStyle name="Comma 4 3 2 2 4 2 2 2 2" xfId="27858"/>
    <cellStyle name="Comma 4 3 2 2 4 2 2 3" xfId="27859"/>
    <cellStyle name="Comma 4 3 2 2 4 2 3" xfId="27860"/>
    <cellStyle name="Comma 4 3 2 2 4 2 3 2" xfId="27861"/>
    <cellStyle name="Comma 4 3 2 2 4 2 4" xfId="27862"/>
    <cellStyle name="Comma 4 3 2 2 4 3" xfId="27863"/>
    <cellStyle name="Comma 4 3 2 2 4 3 2" xfId="27864"/>
    <cellStyle name="Comma 4 3 2 2 4 3 2 2" xfId="27865"/>
    <cellStyle name="Comma 4 3 2 2 4 3 3" xfId="27866"/>
    <cellStyle name="Comma 4 3 2 2 4 4" xfId="27867"/>
    <cellStyle name="Comma 4 3 2 2 4 4 2" xfId="27868"/>
    <cellStyle name="Comma 4 3 2 2 4 5" xfId="27869"/>
    <cellStyle name="Comma 4 3 2 2 5" xfId="27870"/>
    <cellStyle name="Comma 4 3 2 2 5 2" xfId="27871"/>
    <cellStyle name="Comma 4 3 2 2 5 2 2" xfId="27872"/>
    <cellStyle name="Comma 4 3 2 2 5 2 2 2" xfId="27873"/>
    <cellStyle name="Comma 4 3 2 2 5 2 3" xfId="27874"/>
    <cellStyle name="Comma 4 3 2 2 5 3" xfId="27875"/>
    <cellStyle name="Comma 4 3 2 2 5 3 2" xfId="27876"/>
    <cellStyle name="Comma 4 3 2 2 5 4" xfId="27877"/>
    <cellStyle name="Comma 4 3 2 2 6" xfId="27878"/>
    <cellStyle name="Comma 4 3 2 2 6 2" xfId="27879"/>
    <cellStyle name="Comma 4 3 2 2 6 2 2" xfId="27880"/>
    <cellStyle name="Comma 4 3 2 2 6 3" xfId="27881"/>
    <cellStyle name="Comma 4 3 2 2 7" xfId="27882"/>
    <cellStyle name="Comma 4 3 2 2 7 2" xfId="27883"/>
    <cellStyle name="Comma 4 3 2 2 8" xfId="27884"/>
    <cellStyle name="Comma 4 3 2 3" xfId="27885"/>
    <cellStyle name="Comma 4 3 2 3 2" xfId="27886"/>
    <cellStyle name="Comma 4 3 2 3 2 2" xfId="27887"/>
    <cellStyle name="Comma 4 3 2 3 2 2 2" xfId="27888"/>
    <cellStyle name="Comma 4 3 2 3 2 2 2 2" xfId="27889"/>
    <cellStyle name="Comma 4 3 2 3 2 2 2 2 2" xfId="27890"/>
    <cellStyle name="Comma 4 3 2 3 2 2 2 2 2 2" xfId="27891"/>
    <cellStyle name="Comma 4 3 2 3 2 2 2 2 3" xfId="27892"/>
    <cellStyle name="Comma 4 3 2 3 2 2 2 3" xfId="27893"/>
    <cellStyle name="Comma 4 3 2 3 2 2 2 3 2" xfId="27894"/>
    <cellStyle name="Comma 4 3 2 3 2 2 2 4" xfId="27895"/>
    <cellStyle name="Comma 4 3 2 3 2 2 3" xfId="27896"/>
    <cellStyle name="Comma 4 3 2 3 2 2 3 2" xfId="27897"/>
    <cellStyle name="Comma 4 3 2 3 2 2 3 2 2" xfId="27898"/>
    <cellStyle name="Comma 4 3 2 3 2 2 3 3" xfId="27899"/>
    <cellStyle name="Comma 4 3 2 3 2 2 4" xfId="27900"/>
    <cellStyle name="Comma 4 3 2 3 2 2 4 2" xfId="27901"/>
    <cellStyle name="Comma 4 3 2 3 2 2 5" xfId="27902"/>
    <cellStyle name="Comma 4 3 2 3 2 3" xfId="27903"/>
    <cellStyle name="Comma 4 3 2 3 2 3 2" xfId="27904"/>
    <cellStyle name="Comma 4 3 2 3 2 3 2 2" xfId="27905"/>
    <cellStyle name="Comma 4 3 2 3 2 3 2 2 2" xfId="27906"/>
    <cellStyle name="Comma 4 3 2 3 2 3 2 3" xfId="27907"/>
    <cellStyle name="Comma 4 3 2 3 2 3 3" xfId="27908"/>
    <cellStyle name="Comma 4 3 2 3 2 3 3 2" xfId="27909"/>
    <cellStyle name="Comma 4 3 2 3 2 3 4" xfId="27910"/>
    <cellStyle name="Comma 4 3 2 3 2 4" xfId="27911"/>
    <cellStyle name="Comma 4 3 2 3 2 4 2" xfId="27912"/>
    <cellStyle name="Comma 4 3 2 3 2 4 2 2" xfId="27913"/>
    <cellStyle name="Comma 4 3 2 3 2 4 3" xfId="27914"/>
    <cellStyle name="Comma 4 3 2 3 2 5" xfId="27915"/>
    <cellStyle name="Comma 4 3 2 3 2 5 2" xfId="27916"/>
    <cellStyle name="Comma 4 3 2 3 2 6" xfId="27917"/>
    <cellStyle name="Comma 4 3 2 3 3" xfId="27918"/>
    <cellStyle name="Comma 4 3 2 3 3 2" xfId="27919"/>
    <cellStyle name="Comma 4 3 2 3 3 2 2" xfId="27920"/>
    <cellStyle name="Comma 4 3 2 3 3 2 2 2" xfId="27921"/>
    <cellStyle name="Comma 4 3 2 3 3 2 2 2 2" xfId="27922"/>
    <cellStyle name="Comma 4 3 2 3 3 2 2 3" xfId="27923"/>
    <cellStyle name="Comma 4 3 2 3 3 2 3" xfId="27924"/>
    <cellStyle name="Comma 4 3 2 3 3 2 3 2" xfId="27925"/>
    <cellStyle name="Comma 4 3 2 3 3 2 4" xfId="27926"/>
    <cellStyle name="Comma 4 3 2 3 3 3" xfId="27927"/>
    <cellStyle name="Comma 4 3 2 3 3 3 2" xfId="27928"/>
    <cellStyle name="Comma 4 3 2 3 3 3 2 2" xfId="27929"/>
    <cellStyle name="Comma 4 3 2 3 3 3 3" xfId="27930"/>
    <cellStyle name="Comma 4 3 2 3 3 4" xfId="27931"/>
    <cellStyle name="Comma 4 3 2 3 3 4 2" xfId="27932"/>
    <cellStyle name="Comma 4 3 2 3 3 5" xfId="27933"/>
    <cellStyle name="Comma 4 3 2 3 4" xfId="27934"/>
    <cellStyle name="Comma 4 3 2 3 4 2" xfId="27935"/>
    <cellStyle name="Comma 4 3 2 3 4 2 2" xfId="27936"/>
    <cellStyle name="Comma 4 3 2 3 4 2 2 2" xfId="27937"/>
    <cellStyle name="Comma 4 3 2 3 4 2 3" xfId="27938"/>
    <cellStyle name="Comma 4 3 2 3 4 3" xfId="27939"/>
    <cellStyle name="Comma 4 3 2 3 4 3 2" xfId="27940"/>
    <cellStyle name="Comma 4 3 2 3 4 4" xfId="27941"/>
    <cellStyle name="Comma 4 3 2 3 5" xfId="27942"/>
    <cellStyle name="Comma 4 3 2 3 5 2" xfId="27943"/>
    <cellStyle name="Comma 4 3 2 3 5 2 2" xfId="27944"/>
    <cellStyle name="Comma 4 3 2 3 5 3" xfId="27945"/>
    <cellStyle name="Comma 4 3 2 3 6" xfId="27946"/>
    <cellStyle name="Comma 4 3 2 3 6 2" xfId="27947"/>
    <cellStyle name="Comma 4 3 2 3 7" xfId="27948"/>
    <cellStyle name="Comma 4 3 2 4" xfId="27949"/>
    <cellStyle name="Comma 4 3 2 4 2" xfId="27950"/>
    <cellStyle name="Comma 4 3 2 4 2 2" xfId="27951"/>
    <cellStyle name="Comma 4 3 2 4 2 2 2" xfId="27952"/>
    <cellStyle name="Comma 4 3 2 4 2 2 2 2" xfId="27953"/>
    <cellStyle name="Comma 4 3 2 4 2 2 2 2 2" xfId="27954"/>
    <cellStyle name="Comma 4 3 2 4 2 2 2 3" xfId="27955"/>
    <cellStyle name="Comma 4 3 2 4 2 2 3" xfId="27956"/>
    <cellStyle name="Comma 4 3 2 4 2 2 3 2" xfId="27957"/>
    <cellStyle name="Comma 4 3 2 4 2 2 4" xfId="27958"/>
    <cellStyle name="Comma 4 3 2 4 2 3" xfId="27959"/>
    <cellStyle name="Comma 4 3 2 4 2 3 2" xfId="27960"/>
    <cellStyle name="Comma 4 3 2 4 2 3 2 2" xfId="27961"/>
    <cellStyle name="Comma 4 3 2 4 2 3 3" xfId="27962"/>
    <cellStyle name="Comma 4 3 2 4 2 4" xfId="27963"/>
    <cellStyle name="Comma 4 3 2 4 2 4 2" xfId="27964"/>
    <cellStyle name="Comma 4 3 2 4 2 5" xfId="27965"/>
    <cellStyle name="Comma 4 3 2 4 3" xfId="27966"/>
    <cellStyle name="Comma 4 3 2 4 3 2" xfId="27967"/>
    <cellStyle name="Comma 4 3 2 4 3 2 2" xfId="27968"/>
    <cellStyle name="Comma 4 3 2 4 3 2 2 2" xfId="27969"/>
    <cellStyle name="Comma 4 3 2 4 3 2 3" xfId="27970"/>
    <cellStyle name="Comma 4 3 2 4 3 3" xfId="27971"/>
    <cellStyle name="Comma 4 3 2 4 3 3 2" xfId="27972"/>
    <cellStyle name="Comma 4 3 2 4 3 4" xfId="27973"/>
    <cellStyle name="Comma 4 3 2 4 4" xfId="27974"/>
    <cellStyle name="Comma 4 3 2 4 4 2" xfId="27975"/>
    <cellStyle name="Comma 4 3 2 4 4 2 2" xfId="27976"/>
    <cellStyle name="Comma 4 3 2 4 4 3" xfId="27977"/>
    <cellStyle name="Comma 4 3 2 4 5" xfId="27978"/>
    <cellStyle name="Comma 4 3 2 4 5 2" xfId="27979"/>
    <cellStyle name="Comma 4 3 2 4 6" xfId="27980"/>
    <cellStyle name="Comma 4 3 2 5" xfId="27981"/>
    <cellStyle name="Comma 4 3 2 5 2" xfId="27982"/>
    <cellStyle name="Comma 4 3 2 5 2 2" xfId="27983"/>
    <cellStyle name="Comma 4 3 2 5 2 2 2" xfId="27984"/>
    <cellStyle name="Comma 4 3 2 5 2 2 2 2" xfId="27985"/>
    <cellStyle name="Comma 4 3 2 5 2 2 3" xfId="27986"/>
    <cellStyle name="Comma 4 3 2 5 2 3" xfId="27987"/>
    <cellStyle name="Comma 4 3 2 5 2 3 2" xfId="27988"/>
    <cellStyle name="Comma 4 3 2 5 2 4" xfId="27989"/>
    <cellStyle name="Comma 4 3 2 5 3" xfId="27990"/>
    <cellStyle name="Comma 4 3 2 5 3 2" xfId="27991"/>
    <cellStyle name="Comma 4 3 2 5 3 2 2" xfId="27992"/>
    <cellStyle name="Comma 4 3 2 5 3 3" xfId="27993"/>
    <cellStyle name="Comma 4 3 2 5 4" xfId="27994"/>
    <cellStyle name="Comma 4 3 2 5 4 2" xfId="27995"/>
    <cellStyle name="Comma 4 3 2 5 5" xfId="27996"/>
    <cellStyle name="Comma 4 3 2 6" xfId="27997"/>
    <cellStyle name="Comma 4 3 2 6 2" xfId="27998"/>
    <cellStyle name="Comma 4 3 2 6 2 2" xfId="27999"/>
    <cellStyle name="Comma 4 3 2 6 2 2 2" xfId="28000"/>
    <cellStyle name="Comma 4 3 2 6 2 3" xfId="28001"/>
    <cellStyle name="Comma 4 3 2 6 3" xfId="28002"/>
    <cellStyle name="Comma 4 3 2 6 3 2" xfId="28003"/>
    <cellStyle name="Comma 4 3 2 6 4" xfId="28004"/>
    <cellStyle name="Comma 4 3 2 7" xfId="28005"/>
    <cellStyle name="Comma 4 3 2 7 2" xfId="28006"/>
    <cellStyle name="Comma 4 3 2 7 2 2" xfId="28007"/>
    <cellStyle name="Comma 4 3 2 7 3" xfId="28008"/>
    <cellStyle name="Comma 4 3 2 8" xfId="28009"/>
    <cellStyle name="Comma 4 3 2 8 2" xfId="28010"/>
    <cellStyle name="Comma 4 3 2 9" xfId="28011"/>
    <cellStyle name="Comma 4 3 3" xfId="28012"/>
    <cellStyle name="Comma 4 3 3 2" xfId="28013"/>
    <cellStyle name="Comma 4 3 3 2 2" xfId="28014"/>
    <cellStyle name="Comma 4 3 3 2 2 2" xfId="28015"/>
    <cellStyle name="Comma 4 3 3 2 2 2 2" xfId="28016"/>
    <cellStyle name="Comma 4 3 3 2 2 2 2 2" xfId="28017"/>
    <cellStyle name="Comma 4 3 3 2 2 2 2 2 2" xfId="28018"/>
    <cellStyle name="Comma 4 3 3 2 2 2 2 2 2 2" xfId="28019"/>
    <cellStyle name="Comma 4 3 3 2 2 2 2 2 3" xfId="28020"/>
    <cellStyle name="Comma 4 3 3 2 2 2 2 3" xfId="28021"/>
    <cellStyle name="Comma 4 3 3 2 2 2 2 3 2" xfId="28022"/>
    <cellStyle name="Comma 4 3 3 2 2 2 2 4" xfId="28023"/>
    <cellStyle name="Comma 4 3 3 2 2 2 3" xfId="28024"/>
    <cellStyle name="Comma 4 3 3 2 2 2 3 2" xfId="28025"/>
    <cellStyle name="Comma 4 3 3 2 2 2 3 2 2" xfId="28026"/>
    <cellStyle name="Comma 4 3 3 2 2 2 3 3" xfId="28027"/>
    <cellStyle name="Comma 4 3 3 2 2 2 4" xfId="28028"/>
    <cellStyle name="Comma 4 3 3 2 2 2 4 2" xfId="28029"/>
    <cellStyle name="Comma 4 3 3 2 2 2 5" xfId="28030"/>
    <cellStyle name="Comma 4 3 3 2 2 3" xfId="28031"/>
    <cellStyle name="Comma 4 3 3 2 2 3 2" xfId="28032"/>
    <cellStyle name="Comma 4 3 3 2 2 3 2 2" xfId="28033"/>
    <cellStyle name="Comma 4 3 3 2 2 3 2 2 2" xfId="28034"/>
    <cellStyle name="Comma 4 3 3 2 2 3 2 3" xfId="28035"/>
    <cellStyle name="Comma 4 3 3 2 2 3 3" xfId="28036"/>
    <cellStyle name="Comma 4 3 3 2 2 3 3 2" xfId="28037"/>
    <cellStyle name="Comma 4 3 3 2 2 3 4" xfId="28038"/>
    <cellStyle name="Comma 4 3 3 2 2 4" xfId="28039"/>
    <cellStyle name="Comma 4 3 3 2 2 4 2" xfId="28040"/>
    <cellStyle name="Comma 4 3 3 2 2 4 2 2" xfId="28041"/>
    <cellStyle name="Comma 4 3 3 2 2 4 3" xfId="28042"/>
    <cellStyle name="Comma 4 3 3 2 2 5" xfId="28043"/>
    <cellStyle name="Comma 4 3 3 2 2 5 2" xfId="28044"/>
    <cellStyle name="Comma 4 3 3 2 2 6" xfId="28045"/>
    <cellStyle name="Comma 4 3 3 2 3" xfId="28046"/>
    <cellStyle name="Comma 4 3 3 2 3 2" xfId="28047"/>
    <cellStyle name="Comma 4 3 3 2 3 2 2" xfId="28048"/>
    <cellStyle name="Comma 4 3 3 2 3 2 2 2" xfId="28049"/>
    <cellStyle name="Comma 4 3 3 2 3 2 2 2 2" xfId="28050"/>
    <cellStyle name="Comma 4 3 3 2 3 2 2 3" xfId="28051"/>
    <cellStyle name="Comma 4 3 3 2 3 2 3" xfId="28052"/>
    <cellStyle name="Comma 4 3 3 2 3 2 3 2" xfId="28053"/>
    <cellStyle name="Comma 4 3 3 2 3 2 4" xfId="28054"/>
    <cellStyle name="Comma 4 3 3 2 3 3" xfId="28055"/>
    <cellStyle name="Comma 4 3 3 2 3 3 2" xfId="28056"/>
    <cellStyle name="Comma 4 3 3 2 3 3 2 2" xfId="28057"/>
    <cellStyle name="Comma 4 3 3 2 3 3 3" xfId="28058"/>
    <cellStyle name="Comma 4 3 3 2 3 4" xfId="28059"/>
    <cellStyle name="Comma 4 3 3 2 3 4 2" xfId="28060"/>
    <cellStyle name="Comma 4 3 3 2 3 5" xfId="28061"/>
    <cellStyle name="Comma 4 3 3 2 4" xfId="28062"/>
    <cellStyle name="Comma 4 3 3 2 4 2" xfId="28063"/>
    <cellStyle name="Comma 4 3 3 2 4 2 2" xfId="28064"/>
    <cellStyle name="Comma 4 3 3 2 4 2 2 2" xfId="28065"/>
    <cellStyle name="Comma 4 3 3 2 4 2 3" xfId="28066"/>
    <cellStyle name="Comma 4 3 3 2 4 3" xfId="28067"/>
    <cellStyle name="Comma 4 3 3 2 4 3 2" xfId="28068"/>
    <cellStyle name="Comma 4 3 3 2 4 4" xfId="28069"/>
    <cellStyle name="Comma 4 3 3 2 5" xfId="28070"/>
    <cellStyle name="Comma 4 3 3 2 5 2" xfId="28071"/>
    <cellStyle name="Comma 4 3 3 2 5 2 2" xfId="28072"/>
    <cellStyle name="Comma 4 3 3 2 5 3" xfId="28073"/>
    <cellStyle name="Comma 4 3 3 2 6" xfId="28074"/>
    <cellStyle name="Comma 4 3 3 2 6 2" xfId="28075"/>
    <cellStyle name="Comma 4 3 3 2 7" xfId="28076"/>
    <cellStyle name="Comma 4 3 3 3" xfId="28077"/>
    <cellStyle name="Comma 4 3 3 3 2" xfId="28078"/>
    <cellStyle name="Comma 4 3 3 3 2 2" xfId="28079"/>
    <cellStyle name="Comma 4 3 3 3 2 2 2" xfId="28080"/>
    <cellStyle name="Comma 4 3 3 3 2 2 2 2" xfId="28081"/>
    <cellStyle name="Comma 4 3 3 3 2 2 2 2 2" xfId="28082"/>
    <cellStyle name="Comma 4 3 3 3 2 2 2 3" xfId="28083"/>
    <cellStyle name="Comma 4 3 3 3 2 2 3" xfId="28084"/>
    <cellStyle name="Comma 4 3 3 3 2 2 3 2" xfId="28085"/>
    <cellStyle name="Comma 4 3 3 3 2 2 4" xfId="28086"/>
    <cellStyle name="Comma 4 3 3 3 2 3" xfId="28087"/>
    <cellStyle name="Comma 4 3 3 3 2 3 2" xfId="28088"/>
    <cellStyle name="Comma 4 3 3 3 2 3 2 2" xfId="28089"/>
    <cellStyle name="Comma 4 3 3 3 2 3 3" xfId="28090"/>
    <cellStyle name="Comma 4 3 3 3 2 4" xfId="28091"/>
    <cellStyle name="Comma 4 3 3 3 2 4 2" xfId="28092"/>
    <cellStyle name="Comma 4 3 3 3 2 5" xfId="28093"/>
    <cellStyle name="Comma 4 3 3 3 3" xfId="28094"/>
    <cellStyle name="Comma 4 3 3 3 3 2" xfId="28095"/>
    <cellStyle name="Comma 4 3 3 3 3 2 2" xfId="28096"/>
    <cellStyle name="Comma 4 3 3 3 3 2 2 2" xfId="28097"/>
    <cellStyle name="Comma 4 3 3 3 3 2 3" xfId="28098"/>
    <cellStyle name="Comma 4 3 3 3 3 3" xfId="28099"/>
    <cellStyle name="Comma 4 3 3 3 3 3 2" xfId="28100"/>
    <cellStyle name="Comma 4 3 3 3 3 4" xfId="28101"/>
    <cellStyle name="Comma 4 3 3 3 4" xfId="28102"/>
    <cellStyle name="Comma 4 3 3 3 4 2" xfId="28103"/>
    <cellStyle name="Comma 4 3 3 3 4 2 2" xfId="28104"/>
    <cellStyle name="Comma 4 3 3 3 4 3" xfId="28105"/>
    <cellStyle name="Comma 4 3 3 3 5" xfId="28106"/>
    <cellStyle name="Comma 4 3 3 3 5 2" xfId="28107"/>
    <cellStyle name="Comma 4 3 3 3 6" xfId="28108"/>
    <cellStyle name="Comma 4 3 3 4" xfId="28109"/>
    <cellStyle name="Comma 4 3 3 4 2" xfId="28110"/>
    <cellStyle name="Comma 4 3 3 4 2 2" xfId="28111"/>
    <cellStyle name="Comma 4 3 3 4 2 2 2" xfId="28112"/>
    <cellStyle name="Comma 4 3 3 4 2 2 2 2" xfId="28113"/>
    <cellStyle name="Comma 4 3 3 4 2 2 3" xfId="28114"/>
    <cellStyle name="Comma 4 3 3 4 2 3" xfId="28115"/>
    <cellStyle name="Comma 4 3 3 4 2 3 2" xfId="28116"/>
    <cellStyle name="Comma 4 3 3 4 2 4" xfId="28117"/>
    <cellStyle name="Comma 4 3 3 4 3" xfId="28118"/>
    <cellStyle name="Comma 4 3 3 4 3 2" xfId="28119"/>
    <cellStyle name="Comma 4 3 3 4 3 2 2" xfId="28120"/>
    <cellStyle name="Comma 4 3 3 4 3 3" xfId="28121"/>
    <cellStyle name="Comma 4 3 3 4 4" xfId="28122"/>
    <cellStyle name="Comma 4 3 3 4 4 2" xfId="28123"/>
    <cellStyle name="Comma 4 3 3 4 5" xfId="28124"/>
    <cellStyle name="Comma 4 3 3 5" xfId="28125"/>
    <cellStyle name="Comma 4 3 3 5 2" xfId="28126"/>
    <cellStyle name="Comma 4 3 3 5 2 2" xfId="28127"/>
    <cellStyle name="Comma 4 3 3 5 2 2 2" xfId="28128"/>
    <cellStyle name="Comma 4 3 3 5 2 3" xfId="28129"/>
    <cellStyle name="Comma 4 3 3 5 3" xfId="28130"/>
    <cellStyle name="Comma 4 3 3 5 3 2" xfId="28131"/>
    <cellStyle name="Comma 4 3 3 5 4" xfId="28132"/>
    <cellStyle name="Comma 4 3 3 6" xfId="28133"/>
    <cellStyle name="Comma 4 3 3 6 2" xfId="28134"/>
    <cellStyle name="Comma 4 3 3 6 2 2" xfId="28135"/>
    <cellStyle name="Comma 4 3 3 6 3" xfId="28136"/>
    <cellStyle name="Comma 4 3 3 7" xfId="28137"/>
    <cellStyle name="Comma 4 3 3 7 2" xfId="28138"/>
    <cellStyle name="Comma 4 3 3 8" xfId="28139"/>
    <cellStyle name="Comma 4 3 4" xfId="28140"/>
    <cellStyle name="Comma 4 3 4 2" xfId="28141"/>
    <cellStyle name="Comma 4 3 4 2 2" xfId="28142"/>
    <cellStyle name="Comma 4 3 4 2 2 2" xfId="28143"/>
    <cellStyle name="Comma 4 3 4 2 2 2 2" xfId="28144"/>
    <cellStyle name="Comma 4 3 4 2 2 2 2 2" xfId="28145"/>
    <cellStyle name="Comma 4 3 4 2 2 2 2 2 2" xfId="28146"/>
    <cellStyle name="Comma 4 3 4 2 2 2 2 3" xfId="28147"/>
    <cellStyle name="Comma 4 3 4 2 2 2 3" xfId="28148"/>
    <cellStyle name="Comma 4 3 4 2 2 2 3 2" xfId="28149"/>
    <cellStyle name="Comma 4 3 4 2 2 2 4" xfId="28150"/>
    <cellStyle name="Comma 4 3 4 2 2 3" xfId="28151"/>
    <cellStyle name="Comma 4 3 4 2 2 3 2" xfId="28152"/>
    <cellStyle name="Comma 4 3 4 2 2 3 2 2" xfId="28153"/>
    <cellStyle name="Comma 4 3 4 2 2 3 3" xfId="28154"/>
    <cellStyle name="Comma 4 3 4 2 2 4" xfId="28155"/>
    <cellStyle name="Comma 4 3 4 2 2 4 2" xfId="28156"/>
    <cellStyle name="Comma 4 3 4 2 2 5" xfId="28157"/>
    <cellStyle name="Comma 4 3 4 2 3" xfId="28158"/>
    <cellStyle name="Comma 4 3 4 2 3 2" xfId="28159"/>
    <cellStyle name="Comma 4 3 4 2 3 2 2" xfId="28160"/>
    <cellStyle name="Comma 4 3 4 2 3 2 2 2" xfId="28161"/>
    <cellStyle name="Comma 4 3 4 2 3 2 3" xfId="28162"/>
    <cellStyle name="Comma 4 3 4 2 3 3" xfId="28163"/>
    <cellStyle name="Comma 4 3 4 2 3 3 2" xfId="28164"/>
    <cellStyle name="Comma 4 3 4 2 3 4" xfId="28165"/>
    <cellStyle name="Comma 4 3 4 2 4" xfId="28166"/>
    <cellStyle name="Comma 4 3 4 2 4 2" xfId="28167"/>
    <cellStyle name="Comma 4 3 4 2 4 2 2" xfId="28168"/>
    <cellStyle name="Comma 4 3 4 2 4 3" xfId="28169"/>
    <cellStyle name="Comma 4 3 4 2 5" xfId="28170"/>
    <cellStyle name="Comma 4 3 4 2 5 2" xfId="28171"/>
    <cellStyle name="Comma 4 3 4 2 6" xfId="28172"/>
    <cellStyle name="Comma 4 3 4 3" xfId="28173"/>
    <cellStyle name="Comma 4 3 4 3 2" xfId="28174"/>
    <cellStyle name="Comma 4 3 4 3 2 2" xfId="28175"/>
    <cellStyle name="Comma 4 3 4 3 2 2 2" xfId="28176"/>
    <cellStyle name="Comma 4 3 4 3 2 2 2 2" xfId="28177"/>
    <cellStyle name="Comma 4 3 4 3 2 2 3" xfId="28178"/>
    <cellStyle name="Comma 4 3 4 3 2 3" xfId="28179"/>
    <cellStyle name="Comma 4 3 4 3 2 3 2" xfId="28180"/>
    <cellStyle name="Comma 4 3 4 3 2 4" xfId="28181"/>
    <cellStyle name="Comma 4 3 4 3 3" xfId="28182"/>
    <cellStyle name="Comma 4 3 4 3 3 2" xfId="28183"/>
    <cellStyle name="Comma 4 3 4 3 3 2 2" xfId="28184"/>
    <cellStyle name="Comma 4 3 4 3 3 3" xfId="28185"/>
    <cellStyle name="Comma 4 3 4 3 4" xfId="28186"/>
    <cellStyle name="Comma 4 3 4 3 4 2" xfId="28187"/>
    <cellStyle name="Comma 4 3 4 3 5" xfId="28188"/>
    <cellStyle name="Comma 4 3 4 4" xfId="28189"/>
    <cellStyle name="Comma 4 3 4 4 2" xfId="28190"/>
    <cellStyle name="Comma 4 3 4 4 2 2" xfId="28191"/>
    <cellStyle name="Comma 4 3 4 4 2 2 2" xfId="28192"/>
    <cellStyle name="Comma 4 3 4 4 2 3" xfId="28193"/>
    <cellStyle name="Comma 4 3 4 4 3" xfId="28194"/>
    <cellStyle name="Comma 4 3 4 4 3 2" xfId="28195"/>
    <cellStyle name="Comma 4 3 4 4 4" xfId="28196"/>
    <cellStyle name="Comma 4 3 4 5" xfId="28197"/>
    <cellStyle name="Comma 4 3 4 5 2" xfId="28198"/>
    <cellStyle name="Comma 4 3 4 5 2 2" xfId="28199"/>
    <cellStyle name="Comma 4 3 4 5 3" xfId="28200"/>
    <cellStyle name="Comma 4 3 4 6" xfId="28201"/>
    <cellStyle name="Comma 4 3 4 6 2" xfId="28202"/>
    <cellStyle name="Comma 4 3 4 7" xfId="28203"/>
    <cellStyle name="Comma 4 3 5" xfId="28204"/>
    <cellStyle name="Comma 4 3 5 2" xfId="28205"/>
    <cellStyle name="Comma 4 3 5 2 2" xfId="28206"/>
    <cellStyle name="Comma 4 3 5 2 2 2" xfId="28207"/>
    <cellStyle name="Comma 4 3 5 2 2 2 2" xfId="28208"/>
    <cellStyle name="Comma 4 3 5 2 2 2 2 2" xfId="28209"/>
    <cellStyle name="Comma 4 3 5 2 2 2 3" xfId="28210"/>
    <cellStyle name="Comma 4 3 5 2 2 3" xfId="28211"/>
    <cellStyle name="Comma 4 3 5 2 2 3 2" xfId="28212"/>
    <cellStyle name="Comma 4 3 5 2 2 4" xfId="28213"/>
    <cellStyle name="Comma 4 3 5 2 3" xfId="28214"/>
    <cellStyle name="Comma 4 3 5 2 3 2" xfId="28215"/>
    <cellStyle name="Comma 4 3 5 2 3 2 2" xfId="28216"/>
    <cellStyle name="Comma 4 3 5 2 3 3" xfId="28217"/>
    <cellStyle name="Comma 4 3 5 2 4" xfId="28218"/>
    <cellStyle name="Comma 4 3 5 2 4 2" xfId="28219"/>
    <cellStyle name="Comma 4 3 5 2 5" xfId="28220"/>
    <cellStyle name="Comma 4 3 5 3" xfId="28221"/>
    <cellStyle name="Comma 4 3 5 3 2" xfId="28222"/>
    <cellStyle name="Comma 4 3 5 3 2 2" xfId="28223"/>
    <cellStyle name="Comma 4 3 5 3 2 2 2" xfId="28224"/>
    <cellStyle name="Comma 4 3 5 3 2 3" xfId="28225"/>
    <cellStyle name="Comma 4 3 5 3 3" xfId="28226"/>
    <cellStyle name="Comma 4 3 5 3 3 2" xfId="28227"/>
    <cellStyle name="Comma 4 3 5 3 4" xfId="28228"/>
    <cellStyle name="Comma 4 3 5 4" xfId="28229"/>
    <cellStyle name="Comma 4 3 5 4 2" xfId="28230"/>
    <cellStyle name="Comma 4 3 5 4 2 2" xfId="28231"/>
    <cellStyle name="Comma 4 3 5 4 3" xfId="28232"/>
    <cellStyle name="Comma 4 3 5 5" xfId="28233"/>
    <cellStyle name="Comma 4 3 5 5 2" xfId="28234"/>
    <cellStyle name="Comma 4 3 5 6" xfId="28235"/>
    <cellStyle name="Comma 4 3 6" xfId="28236"/>
    <cellStyle name="Comma 4 3 6 2" xfId="28237"/>
    <cellStyle name="Comma 4 3 6 2 2" xfId="28238"/>
    <cellStyle name="Comma 4 3 6 2 2 2" xfId="28239"/>
    <cellStyle name="Comma 4 3 6 2 2 2 2" xfId="28240"/>
    <cellStyle name="Comma 4 3 6 2 2 3" xfId="28241"/>
    <cellStyle name="Comma 4 3 6 2 3" xfId="28242"/>
    <cellStyle name="Comma 4 3 6 2 3 2" xfId="28243"/>
    <cellStyle name="Comma 4 3 6 2 4" xfId="28244"/>
    <cellStyle name="Comma 4 3 6 3" xfId="28245"/>
    <cellStyle name="Comma 4 3 6 3 2" xfId="28246"/>
    <cellStyle name="Comma 4 3 6 3 2 2" xfId="28247"/>
    <cellStyle name="Comma 4 3 6 3 3" xfId="28248"/>
    <cellStyle name="Comma 4 3 6 4" xfId="28249"/>
    <cellStyle name="Comma 4 3 6 4 2" xfId="28250"/>
    <cellStyle name="Comma 4 3 6 5" xfId="28251"/>
    <cellStyle name="Comma 4 3 7" xfId="28252"/>
    <cellStyle name="Comma 4 3 7 2" xfId="28253"/>
    <cellStyle name="Comma 4 3 7 2 2" xfId="28254"/>
    <cellStyle name="Comma 4 3 7 2 2 2" xfId="28255"/>
    <cellStyle name="Comma 4 3 7 2 3" xfId="28256"/>
    <cellStyle name="Comma 4 3 7 3" xfId="28257"/>
    <cellStyle name="Comma 4 3 7 3 2" xfId="28258"/>
    <cellStyle name="Comma 4 3 7 4" xfId="28259"/>
    <cellStyle name="Comma 4 3 8" xfId="28260"/>
    <cellStyle name="Comma 4 3 8 2" xfId="28261"/>
    <cellStyle name="Comma 4 3 8 2 2" xfId="28262"/>
    <cellStyle name="Comma 4 3 8 3" xfId="28263"/>
    <cellStyle name="Comma 4 3 9" xfId="28264"/>
    <cellStyle name="Comma 4 3 9 2" xfId="28265"/>
    <cellStyle name="Comma 4 4" xfId="28266"/>
    <cellStyle name="Comma 4 4 2" xfId="28267"/>
    <cellStyle name="Comma 4 4 2 2" xfId="28268"/>
    <cellStyle name="Comma 4 4 2 2 2" xfId="28269"/>
    <cellStyle name="Comma 4 4 2 2 2 2" xfId="28270"/>
    <cellStyle name="Comma 4 4 2 2 2 2 2" xfId="28271"/>
    <cellStyle name="Comma 4 4 2 2 2 2 2 2" xfId="28272"/>
    <cellStyle name="Comma 4 4 2 2 2 2 2 2 2" xfId="28273"/>
    <cellStyle name="Comma 4 4 2 2 2 2 2 2 2 2" xfId="28274"/>
    <cellStyle name="Comma 4 4 2 2 2 2 2 2 3" xfId="28275"/>
    <cellStyle name="Comma 4 4 2 2 2 2 2 3" xfId="28276"/>
    <cellStyle name="Comma 4 4 2 2 2 2 2 3 2" xfId="28277"/>
    <cellStyle name="Comma 4 4 2 2 2 2 2 4" xfId="28278"/>
    <cellStyle name="Comma 4 4 2 2 2 2 3" xfId="28279"/>
    <cellStyle name="Comma 4 4 2 2 2 2 3 2" xfId="28280"/>
    <cellStyle name="Comma 4 4 2 2 2 2 3 2 2" xfId="28281"/>
    <cellStyle name="Comma 4 4 2 2 2 2 3 3" xfId="28282"/>
    <cellStyle name="Comma 4 4 2 2 2 2 4" xfId="28283"/>
    <cellStyle name="Comma 4 4 2 2 2 2 4 2" xfId="28284"/>
    <cellStyle name="Comma 4 4 2 2 2 2 5" xfId="28285"/>
    <cellStyle name="Comma 4 4 2 2 2 3" xfId="28286"/>
    <cellStyle name="Comma 4 4 2 2 2 3 2" xfId="28287"/>
    <cellStyle name="Comma 4 4 2 2 2 3 2 2" xfId="28288"/>
    <cellStyle name="Comma 4 4 2 2 2 3 2 2 2" xfId="28289"/>
    <cellStyle name="Comma 4 4 2 2 2 3 2 3" xfId="28290"/>
    <cellStyle name="Comma 4 4 2 2 2 3 3" xfId="28291"/>
    <cellStyle name="Comma 4 4 2 2 2 3 3 2" xfId="28292"/>
    <cellStyle name="Comma 4 4 2 2 2 3 4" xfId="28293"/>
    <cellStyle name="Comma 4 4 2 2 2 4" xfId="28294"/>
    <cellStyle name="Comma 4 4 2 2 2 4 2" xfId="28295"/>
    <cellStyle name="Comma 4 4 2 2 2 4 2 2" xfId="28296"/>
    <cellStyle name="Comma 4 4 2 2 2 4 3" xfId="28297"/>
    <cellStyle name="Comma 4 4 2 2 2 5" xfId="28298"/>
    <cellStyle name="Comma 4 4 2 2 2 5 2" xfId="28299"/>
    <cellStyle name="Comma 4 4 2 2 2 6" xfId="28300"/>
    <cellStyle name="Comma 4 4 2 2 3" xfId="28301"/>
    <cellStyle name="Comma 4 4 2 2 3 2" xfId="28302"/>
    <cellStyle name="Comma 4 4 2 2 3 2 2" xfId="28303"/>
    <cellStyle name="Comma 4 4 2 2 3 2 2 2" xfId="28304"/>
    <cellStyle name="Comma 4 4 2 2 3 2 2 2 2" xfId="28305"/>
    <cellStyle name="Comma 4 4 2 2 3 2 2 3" xfId="28306"/>
    <cellStyle name="Comma 4 4 2 2 3 2 3" xfId="28307"/>
    <cellStyle name="Comma 4 4 2 2 3 2 3 2" xfId="28308"/>
    <cellStyle name="Comma 4 4 2 2 3 2 4" xfId="28309"/>
    <cellStyle name="Comma 4 4 2 2 3 3" xfId="28310"/>
    <cellStyle name="Comma 4 4 2 2 3 3 2" xfId="28311"/>
    <cellStyle name="Comma 4 4 2 2 3 3 2 2" xfId="28312"/>
    <cellStyle name="Comma 4 4 2 2 3 3 3" xfId="28313"/>
    <cellStyle name="Comma 4 4 2 2 3 4" xfId="28314"/>
    <cellStyle name="Comma 4 4 2 2 3 4 2" xfId="28315"/>
    <cellStyle name="Comma 4 4 2 2 3 5" xfId="28316"/>
    <cellStyle name="Comma 4 4 2 2 4" xfId="28317"/>
    <cellStyle name="Comma 4 4 2 2 4 2" xfId="28318"/>
    <cellStyle name="Comma 4 4 2 2 4 2 2" xfId="28319"/>
    <cellStyle name="Comma 4 4 2 2 4 2 2 2" xfId="28320"/>
    <cellStyle name="Comma 4 4 2 2 4 2 3" xfId="28321"/>
    <cellStyle name="Comma 4 4 2 2 4 3" xfId="28322"/>
    <cellStyle name="Comma 4 4 2 2 4 3 2" xfId="28323"/>
    <cellStyle name="Comma 4 4 2 2 4 4" xfId="28324"/>
    <cellStyle name="Comma 4 4 2 2 5" xfId="28325"/>
    <cellStyle name="Comma 4 4 2 2 5 2" xfId="28326"/>
    <cellStyle name="Comma 4 4 2 2 5 2 2" xfId="28327"/>
    <cellStyle name="Comma 4 4 2 2 5 3" xfId="28328"/>
    <cellStyle name="Comma 4 4 2 2 6" xfId="28329"/>
    <cellStyle name="Comma 4 4 2 2 6 2" xfId="28330"/>
    <cellStyle name="Comma 4 4 2 2 7" xfId="28331"/>
    <cellStyle name="Comma 4 4 2 3" xfId="28332"/>
    <cellStyle name="Comma 4 4 2 3 2" xfId="28333"/>
    <cellStyle name="Comma 4 4 2 3 2 2" xfId="28334"/>
    <cellStyle name="Comma 4 4 2 3 2 2 2" xfId="28335"/>
    <cellStyle name="Comma 4 4 2 3 2 2 2 2" xfId="28336"/>
    <cellStyle name="Comma 4 4 2 3 2 2 2 2 2" xfId="28337"/>
    <cellStyle name="Comma 4 4 2 3 2 2 2 3" xfId="28338"/>
    <cellStyle name="Comma 4 4 2 3 2 2 3" xfId="28339"/>
    <cellStyle name="Comma 4 4 2 3 2 2 3 2" xfId="28340"/>
    <cellStyle name="Comma 4 4 2 3 2 2 4" xfId="28341"/>
    <cellStyle name="Comma 4 4 2 3 2 3" xfId="28342"/>
    <cellStyle name="Comma 4 4 2 3 2 3 2" xfId="28343"/>
    <cellStyle name="Comma 4 4 2 3 2 3 2 2" xfId="28344"/>
    <cellStyle name="Comma 4 4 2 3 2 3 3" xfId="28345"/>
    <cellStyle name="Comma 4 4 2 3 2 4" xfId="28346"/>
    <cellStyle name="Comma 4 4 2 3 2 4 2" xfId="28347"/>
    <cellStyle name="Comma 4 4 2 3 2 5" xfId="28348"/>
    <cellStyle name="Comma 4 4 2 3 3" xfId="28349"/>
    <cellStyle name="Comma 4 4 2 3 3 2" xfId="28350"/>
    <cellStyle name="Comma 4 4 2 3 3 2 2" xfId="28351"/>
    <cellStyle name="Comma 4 4 2 3 3 2 2 2" xfId="28352"/>
    <cellStyle name="Comma 4 4 2 3 3 2 3" xfId="28353"/>
    <cellStyle name="Comma 4 4 2 3 3 3" xfId="28354"/>
    <cellStyle name="Comma 4 4 2 3 3 3 2" xfId="28355"/>
    <cellStyle name="Comma 4 4 2 3 3 4" xfId="28356"/>
    <cellStyle name="Comma 4 4 2 3 4" xfId="28357"/>
    <cellStyle name="Comma 4 4 2 3 4 2" xfId="28358"/>
    <cellStyle name="Comma 4 4 2 3 4 2 2" xfId="28359"/>
    <cellStyle name="Comma 4 4 2 3 4 3" xfId="28360"/>
    <cellStyle name="Comma 4 4 2 3 5" xfId="28361"/>
    <cellStyle name="Comma 4 4 2 3 5 2" xfId="28362"/>
    <cellStyle name="Comma 4 4 2 3 6" xfId="28363"/>
    <cellStyle name="Comma 4 4 2 4" xfId="28364"/>
    <cellStyle name="Comma 4 4 2 4 2" xfId="28365"/>
    <cellStyle name="Comma 4 4 2 4 2 2" xfId="28366"/>
    <cellStyle name="Comma 4 4 2 4 2 2 2" xfId="28367"/>
    <cellStyle name="Comma 4 4 2 4 2 2 2 2" xfId="28368"/>
    <cellStyle name="Comma 4 4 2 4 2 2 3" xfId="28369"/>
    <cellStyle name="Comma 4 4 2 4 2 3" xfId="28370"/>
    <cellStyle name="Comma 4 4 2 4 2 3 2" xfId="28371"/>
    <cellStyle name="Comma 4 4 2 4 2 4" xfId="28372"/>
    <cellStyle name="Comma 4 4 2 4 3" xfId="28373"/>
    <cellStyle name="Comma 4 4 2 4 3 2" xfId="28374"/>
    <cellStyle name="Comma 4 4 2 4 3 2 2" xfId="28375"/>
    <cellStyle name="Comma 4 4 2 4 3 3" xfId="28376"/>
    <cellStyle name="Comma 4 4 2 4 4" xfId="28377"/>
    <cellStyle name="Comma 4 4 2 4 4 2" xfId="28378"/>
    <cellStyle name="Comma 4 4 2 4 5" xfId="28379"/>
    <cellStyle name="Comma 4 4 2 5" xfId="28380"/>
    <cellStyle name="Comma 4 4 2 5 2" xfId="28381"/>
    <cellStyle name="Comma 4 4 2 5 2 2" xfId="28382"/>
    <cellStyle name="Comma 4 4 2 5 2 2 2" xfId="28383"/>
    <cellStyle name="Comma 4 4 2 5 2 3" xfId="28384"/>
    <cellStyle name="Comma 4 4 2 5 3" xfId="28385"/>
    <cellStyle name="Comma 4 4 2 5 3 2" xfId="28386"/>
    <cellStyle name="Comma 4 4 2 5 4" xfId="28387"/>
    <cellStyle name="Comma 4 4 2 6" xfId="28388"/>
    <cellStyle name="Comma 4 4 2 6 2" xfId="28389"/>
    <cellStyle name="Comma 4 4 2 6 2 2" xfId="28390"/>
    <cellStyle name="Comma 4 4 2 6 3" xfId="28391"/>
    <cellStyle name="Comma 4 4 2 7" xfId="28392"/>
    <cellStyle name="Comma 4 4 2 7 2" xfId="28393"/>
    <cellStyle name="Comma 4 4 2 8" xfId="28394"/>
    <cellStyle name="Comma 4 4 3" xfId="28395"/>
    <cellStyle name="Comma 4 4 3 2" xfId="28396"/>
    <cellStyle name="Comma 4 4 3 2 2" xfId="28397"/>
    <cellStyle name="Comma 4 4 3 2 2 2" xfId="28398"/>
    <cellStyle name="Comma 4 4 3 2 2 2 2" xfId="28399"/>
    <cellStyle name="Comma 4 4 3 2 2 2 2 2" xfId="28400"/>
    <cellStyle name="Comma 4 4 3 2 2 2 2 2 2" xfId="28401"/>
    <cellStyle name="Comma 4 4 3 2 2 2 2 3" xfId="28402"/>
    <cellStyle name="Comma 4 4 3 2 2 2 3" xfId="28403"/>
    <cellStyle name="Comma 4 4 3 2 2 2 3 2" xfId="28404"/>
    <cellStyle name="Comma 4 4 3 2 2 2 4" xfId="28405"/>
    <cellStyle name="Comma 4 4 3 2 2 3" xfId="28406"/>
    <cellStyle name="Comma 4 4 3 2 2 3 2" xfId="28407"/>
    <cellStyle name="Comma 4 4 3 2 2 3 2 2" xfId="28408"/>
    <cellStyle name="Comma 4 4 3 2 2 3 3" xfId="28409"/>
    <cellStyle name="Comma 4 4 3 2 2 4" xfId="28410"/>
    <cellStyle name="Comma 4 4 3 2 2 4 2" xfId="28411"/>
    <cellStyle name="Comma 4 4 3 2 2 5" xfId="28412"/>
    <cellStyle name="Comma 4 4 3 2 3" xfId="28413"/>
    <cellStyle name="Comma 4 4 3 2 3 2" xfId="28414"/>
    <cellStyle name="Comma 4 4 3 2 3 2 2" xfId="28415"/>
    <cellStyle name="Comma 4 4 3 2 3 2 2 2" xfId="28416"/>
    <cellStyle name="Comma 4 4 3 2 3 2 3" xfId="28417"/>
    <cellStyle name="Comma 4 4 3 2 3 3" xfId="28418"/>
    <cellStyle name="Comma 4 4 3 2 3 3 2" xfId="28419"/>
    <cellStyle name="Comma 4 4 3 2 3 4" xfId="28420"/>
    <cellStyle name="Comma 4 4 3 2 4" xfId="28421"/>
    <cellStyle name="Comma 4 4 3 2 4 2" xfId="28422"/>
    <cellStyle name="Comma 4 4 3 2 4 2 2" xfId="28423"/>
    <cellStyle name="Comma 4 4 3 2 4 3" xfId="28424"/>
    <cellStyle name="Comma 4 4 3 2 5" xfId="28425"/>
    <cellStyle name="Comma 4 4 3 2 5 2" xfId="28426"/>
    <cellStyle name="Comma 4 4 3 2 6" xfId="28427"/>
    <cellStyle name="Comma 4 4 3 3" xfId="28428"/>
    <cellStyle name="Comma 4 4 3 3 2" xfId="28429"/>
    <cellStyle name="Comma 4 4 3 3 2 2" xfId="28430"/>
    <cellStyle name="Comma 4 4 3 3 2 2 2" xfId="28431"/>
    <cellStyle name="Comma 4 4 3 3 2 2 2 2" xfId="28432"/>
    <cellStyle name="Comma 4 4 3 3 2 2 3" xfId="28433"/>
    <cellStyle name="Comma 4 4 3 3 2 3" xfId="28434"/>
    <cellStyle name="Comma 4 4 3 3 2 3 2" xfId="28435"/>
    <cellStyle name="Comma 4 4 3 3 2 4" xfId="28436"/>
    <cellStyle name="Comma 4 4 3 3 3" xfId="28437"/>
    <cellStyle name="Comma 4 4 3 3 3 2" xfId="28438"/>
    <cellStyle name="Comma 4 4 3 3 3 2 2" xfId="28439"/>
    <cellStyle name="Comma 4 4 3 3 3 3" xfId="28440"/>
    <cellStyle name="Comma 4 4 3 3 4" xfId="28441"/>
    <cellStyle name="Comma 4 4 3 3 4 2" xfId="28442"/>
    <cellStyle name="Comma 4 4 3 3 5" xfId="28443"/>
    <cellStyle name="Comma 4 4 3 4" xfId="28444"/>
    <cellStyle name="Comma 4 4 3 4 2" xfId="28445"/>
    <cellStyle name="Comma 4 4 3 4 2 2" xfId="28446"/>
    <cellStyle name="Comma 4 4 3 4 2 2 2" xfId="28447"/>
    <cellStyle name="Comma 4 4 3 4 2 3" xfId="28448"/>
    <cellStyle name="Comma 4 4 3 4 3" xfId="28449"/>
    <cellStyle name="Comma 4 4 3 4 3 2" xfId="28450"/>
    <cellStyle name="Comma 4 4 3 4 4" xfId="28451"/>
    <cellStyle name="Comma 4 4 3 5" xfId="28452"/>
    <cellStyle name="Comma 4 4 3 5 2" xfId="28453"/>
    <cellStyle name="Comma 4 4 3 5 2 2" xfId="28454"/>
    <cellStyle name="Comma 4 4 3 5 3" xfId="28455"/>
    <cellStyle name="Comma 4 4 3 6" xfId="28456"/>
    <cellStyle name="Comma 4 4 3 6 2" xfId="28457"/>
    <cellStyle name="Comma 4 4 3 7" xfId="28458"/>
    <cellStyle name="Comma 4 4 4" xfId="28459"/>
    <cellStyle name="Comma 4 4 4 2" xfId="28460"/>
    <cellStyle name="Comma 4 4 4 2 2" xfId="28461"/>
    <cellStyle name="Comma 4 4 4 2 2 2" xfId="28462"/>
    <cellStyle name="Comma 4 4 4 2 2 2 2" xfId="28463"/>
    <cellStyle name="Comma 4 4 4 2 2 2 2 2" xfId="28464"/>
    <cellStyle name="Comma 4 4 4 2 2 2 3" xfId="28465"/>
    <cellStyle name="Comma 4 4 4 2 2 3" xfId="28466"/>
    <cellStyle name="Comma 4 4 4 2 2 3 2" xfId="28467"/>
    <cellStyle name="Comma 4 4 4 2 2 4" xfId="28468"/>
    <cellStyle name="Comma 4 4 4 2 3" xfId="28469"/>
    <cellStyle name="Comma 4 4 4 2 3 2" xfId="28470"/>
    <cellStyle name="Comma 4 4 4 2 3 2 2" xfId="28471"/>
    <cellStyle name="Comma 4 4 4 2 3 3" xfId="28472"/>
    <cellStyle name="Comma 4 4 4 2 4" xfId="28473"/>
    <cellStyle name="Comma 4 4 4 2 4 2" xfId="28474"/>
    <cellStyle name="Comma 4 4 4 2 5" xfId="28475"/>
    <cellStyle name="Comma 4 4 4 3" xfId="28476"/>
    <cellStyle name="Comma 4 4 4 3 2" xfId="28477"/>
    <cellStyle name="Comma 4 4 4 3 2 2" xfId="28478"/>
    <cellStyle name="Comma 4 4 4 3 2 2 2" xfId="28479"/>
    <cellStyle name="Comma 4 4 4 3 2 3" xfId="28480"/>
    <cellStyle name="Comma 4 4 4 3 3" xfId="28481"/>
    <cellStyle name="Comma 4 4 4 3 3 2" xfId="28482"/>
    <cellStyle name="Comma 4 4 4 3 4" xfId="28483"/>
    <cellStyle name="Comma 4 4 4 4" xfId="28484"/>
    <cellStyle name="Comma 4 4 4 4 2" xfId="28485"/>
    <cellStyle name="Comma 4 4 4 4 2 2" xfId="28486"/>
    <cellStyle name="Comma 4 4 4 4 3" xfId="28487"/>
    <cellStyle name="Comma 4 4 4 5" xfId="28488"/>
    <cellStyle name="Comma 4 4 4 5 2" xfId="28489"/>
    <cellStyle name="Comma 4 4 4 6" xfId="28490"/>
    <cellStyle name="Comma 4 4 5" xfId="28491"/>
    <cellStyle name="Comma 4 4 5 2" xfId="28492"/>
    <cellStyle name="Comma 4 4 5 2 2" xfId="28493"/>
    <cellStyle name="Comma 4 4 5 2 2 2" xfId="28494"/>
    <cellStyle name="Comma 4 4 5 2 2 2 2" xfId="28495"/>
    <cellStyle name="Comma 4 4 5 2 2 3" xfId="28496"/>
    <cellStyle name="Comma 4 4 5 2 3" xfId="28497"/>
    <cellStyle name="Comma 4 4 5 2 3 2" xfId="28498"/>
    <cellStyle name="Comma 4 4 5 2 4" xfId="28499"/>
    <cellStyle name="Comma 4 4 5 3" xfId="28500"/>
    <cellStyle name="Comma 4 4 5 3 2" xfId="28501"/>
    <cellStyle name="Comma 4 4 5 3 2 2" xfId="28502"/>
    <cellStyle name="Comma 4 4 5 3 3" xfId="28503"/>
    <cellStyle name="Comma 4 4 5 4" xfId="28504"/>
    <cellStyle name="Comma 4 4 5 4 2" xfId="28505"/>
    <cellStyle name="Comma 4 4 5 5" xfId="28506"/>
    <cellStyle name="Comma 4 4 6" xfId="28507"/>
    <cellStyle name="Comma 4 4 6 2" xfId="28508"/>
    <cellStyle name="Comma 4 4 6 2 2" xfId="28509"/>
    <cellStyle name="Comma 4 4 6 2 2 2" xfId="28510"/>
    <cellStyle name="Comma 4 4 6 2 3" xfId="28511"/>
    <cellStyle name="Comma 4 4 6 3" xfId="28512"/>
    <cellStyle name="Comma 4 4 6 3 2" xfId="28513"/>
    <cellStyle name="Comma 4 4 6 4" xfId="28514"/>
    <cellStyle name="Comma 4 4 7" xfId="28515"/>
    <cellStyle name="Comma 4 4 7 2" xfId="28516"/>
    <cellStyle name="Comma 4 4 7 2 2" xfId="28517"/>
    <cellStyle name="Comma 4 4 7 3" xfId="28518"/>
    <cellStyle name="Comma 4 4 8" xfId="28519"/>
    <cellStyle name="Comma 4 4 8 2" xfId="28520"/>
    <cellStyle name="Comma 4 4 9" xfId="28521"/>
    <cellStyle name="Comma 4 5" xfId="28522"/>
    <cellStyle name="Comma 4 5 2" xfId="28523"/>
    <cellStyle name="Comma 4 5 2 2" xfId="28524"/>
    <cellStyle name="Comma 4 5 2 2 2" xfId="28525"/>
    <cellStyle name="Comma 4 5 2 2 2 2" xfId="28526"/>
    <cellStyle name="Comma 4 5 2 2 2 2 2" xfId="28527"/>
    <cellStyle name="Comma 4 5 2 2 2 2 2 2" xfId="28528"/>
    <cellStyle name="Comma 4 5 2 2 2 2 2 2 2" xfId="28529"/>
    <cellStyle name="Comma 4 5 2 2 2 2 2 3" xfId="28530"/>
    <cellStyle name="Comma 4 5 2 2 2 2 3" xfId="28531"/>
    <cellStyle name="Comma 4 5 2 2 2 2 3 2" xfId="28532"/>
    <cellStyle name="Comma 4 5 2 2 2 2 4" xfId="28533"/>
    <cellStyle name="Comma 4 5 2 2 2 3" xfId="28534"/>
    <cellStyle name="Comma 4 5 2 2 2 3 2" xfId="28535"/>
    <cellStyle name="Comma 4 5 2 2 2 3 2 2" xfId="28536"/>
    <cellStyle name="Comma 4 5 2 2 2 3 3" xfId="28537"/>
    <cellStyle name="Comma 4 5 2 2 2 4" xfId="28538"/>
    <cellStyle name="Comma 4 5 2 2 2 4 2" xfId="28539"/>
    <cellStyle name="Comma 4 5 2 2 2 5" xfId="28540"/>
    <cellStyle name="Comma 4 5 2 2 3" xfId="28541"/>
    <cellStyle name="Comma 4 5 2 2 3 2" xfId="28542"/>
    <cellStyle name="Comma 4 5 2 2 3 2 2" xfId="28543"/>
    <cellStyle name="Comma 4 5 2 2 3 2 2 2" xfId="28544"/>
    <cellStyle name="Comma 4 5 2 2 3 2 3" xfId="28545"/>
    <cellStyle name="Comma 4 5 2 2 3 3" xfId="28546"/>
    <cellStyle name="Comma 4 5 2 2 3 3 2" xfId="28547"/>
    <cellStyle name="Comma 4 5 2 2 3 4" xfId="28548"/>
    <cellStyle name="Comma 4 5 2 2 4" xfId="28549"/>
    <cellStyle name="Comma 4 5 2 2 4 2" xfId="28550"/>
    <cellStyle name="Comma 4 5 2 2 4 2 2" xfId="28551"/>
    <cellStyle name="Comma 4 5 2 2 4 3" xfId="28552"/>
    <cellStyle name="Comma 4 5 2 2 5" xfId="28553"/>
    <cellStyle name="Comma 4 5 2 2 5 2" xfId="28554"/>
    <cellStyle name="Comma 4 5 2 2 6" xfId="28555"/>
    <cellStyle name="Comma 4 5 2 3" xfId="28556"/>
    <cellStyle name="Comma 4 5 2 3 2" xfId="28557"/>
    <cellStyle name="Comma 4 5 2 3 2 2" xfId="28558"/>
    <cellStyle name="Comma 4 5 2 3 2 2 2" xfId="28559"/>
    <cellStyle name="Comma 4 5 2 3 2 2 2 2" xfId="28560"/>
    <cellStyle name="Comma 4 5 2 3 2 2 3" xfId="28561"/>
    <cellStyle name="Comma 4 5 2 3 2 3" xfId="28562"/>
    <cellStyle name="Comma 4 5 2 3 2 3 2" xfId="28563"/>
    <cellStyle name="Comma 4 5 2 3 2 4" xfId="28564"/>
    <cellStyle name="Comma 4 5 2 3 3" xfId="28565"/>
    <cellStyle name="Comma 4 5 2 3 3 2" xfId="28566"/>
    <cellStyle name="Comma 4 5 2 3 3 2 2" xfId="28567"/>
    <cellStyle name="Comma 4 5 2 3 3 3" xfId="28568"/>
    <cellStyle name="Comma 4 5 2 3 4" xfId="28569"/>
    <cellStyle name="Comma 4 5 2 3 4 2" xfId="28570"/>
    <cellStyle name="Comma 4 5 2 3 5" xfId="28571"/>
    <cellStyle name="Comma 4 5 2 4" xfId="28572"/>
    <cellStyle name="Comma 4 5 2 4 2" xfId="28573"/>
    <cellStyle name="Comma 4 5 2 4 2 2" xfId="28574"/>
    <cellStyle name="Comma 4 5 2 4 2 2 2" xfId="28575"/>
    <cellStyle name="Comma 4 5 2 4 2 3" xfId="28576"/>
    <cellStyle name="Comma 4 5 2 4 3" xfId="28577"/>
    <cellStyle name="Comma 4 5 2 4 3 2" xfId="28578"/>
    <cellStyle name="Comma 4 5 2 4 4" xfId="28579"/>
    <cellStyle name="Comma 4 5 2 5" xfId="28580"/>
    <cellStyle name="Comma 4 5 2 5 2" xfId="28581"/>
    <cellStyle name="Comma 4 5 2 5 2 2" xfId="28582"/>
    <cellStyle name="Comma 4 5 2 5 3" xfId="28583"/>
    <cellStyle name="Comma 4 5 2 6" xfId="28584"/>
    <cellStyle name="Comma 4 5 2 6 2" xfId="28585"/>
    <cellStyle name="Comma 4 5 2 7" xfId="28586"/>
    <cellStyle name="Comma 4 5 3" xfId="28587"/>
    <cellStyle name="Comma 4 5 3 2" xfId="28588"/>
    <cellStyle name="Comma 4 5 3 2 2" xfId="28589"/>
    <cellStyle name="Comma 4 5 3 2 2 2" xfId="28590"/>
    <cellStyle name="Comma 4 5 3 2 2 2 2" xfId="28591"/>
    <cellStyle name="Comma 4 5 3 2 2 2 2 2" xfId="28592"/>
    <cellStyle name="Comma 4 5 3 2 2 2 3" xfId="28593"/>
    <cellStyle name="Comma 4 5 3 2 2 3" xfId="28594"/>
    <cellStyle name="Comma 4 5 3 2 2 3 2" xfId="28595"/>
    <cellStyle name="Comma 4 5 3 2 2 4" xfId="28596"/>
    <cellStyle name="Comma 4 5 3 2 3" xfId="28597"/>
    <cellStyle name="Comma 4 5 3 2 3 2" xfId="28598"/>
    <cellStyle name="Comma 4 5 3 2 3 2 2" xfId="28599"/>
    <cellStyle name="Comma 4 5 3 2 3 3" xfId="28600"/>
    <cellStyle name="Comma 4 5 3 2 4" xfId="28601"/>
    <cellStyle name="Comma 4 5 3 2 4 2" xfId="28602"/>
    <cellStyle name="Comma 4 5 3 2 5" xfId="28603"/>
    <cellStyle name="Comma 4 5 3 3" xfId="28604"/>
    <cellStyle name="Comma 4 5 3 3 2" xfId="28605"/>
    <cellStyle name="Comma 4 5 3 3 2 2" xfId="28606"/>
    <cellStyle name="Comma 4 5 3 3 2 2 2" xfId="28607"/>
    <cellStyle name="Comma 4 5 3 3 2 3" xfId="28608"/>
    <cellStyle name="Comma 4 5 3 3 3" xfId="28609"/>
    <cellStyle name="Comma 4 5 3 3 3 2" xfId="28610"/>
    <cellStyle name="Comma 4 5 3 3 4" xfId="28611"/>
    <cellStyle name="Comma 4 5 3 4" xfId="28612"/>
    <cellStyle name="Comma 4 5 3 4 2" xfId="28613"/>
    <cellStyle name="Comma 4 5 3 4 2 2" xfId="28614"/>
    <cellStyle name="Comma 4 5 3 4 3" xfId="28615"/>
    <cellStyle name="Comma 4 5 3 5" xfId="28616"/>
    <cellStyle name="Comma 4 5 3 5 2" xfId="28617"/>
    <cellStyle name="Comma 4 5 3 6" xfId="28618"/>
    <cellStyle name="Comma 4 5 4" xfId="28619"/>
    <cellStyle name="Comma 4 5 4 2" xfId="28620"/>
    <cellStyle name="Comma 4 5 4 2 2" xfId="28621"/>
    <cellStyle name="Comma 4 5 4 2 2 2" xfId="28622"/>
    <cellStyle name="Comma 4 5 4 2 2 2 2" xfId="28623"/>
    <cellStyle name="Comma 4 5 4 2 2 3" xfId="28624"/>
    <cellStyle name="Comma 4 5 4 2 3" xfId="28625"/>
    <cellStyle name="Comma 4 5 4 2 3 2" xfId="28626"/>
    <cellStyle name="Comma 4 5 4 2 4" xfId="28627"/>
    <cellStyle name="Comma 4 5 4 3" xfId="28628"/>
    <cellStyle name="Comma 4 5 4 3 2" xfId="28629"/>
    <cellStyle name="Comma 4 5 4 3 2 2" xfId="28630"/>
    <cellStyle name="Comma 4 5 4 3 3" xfId="28631"/>
    <cellStyle name="Comma 4 5 4 4" xfId="28632"/>
    <cellStyle name="Comma 4 5 4 4 2" xfId="28633"/>
    <cellStyle name="Comma 4 5 4 5" xfId="28634"/>
    <cellStyle name="Comma 4 5 5" xfId="28635"/>
    <cellStyle name="Comma 4 5 5 2" xfId="28636"/>
    <cellStyle name="Comma 4 5 5 2 2" xfId="28637"/>
    <cellStyle name="Comma 4 5 5 2 2 2" xfId="28638"/>
    <cellStyle name="Comma 4 5 5 2 3" xfId="28639"/>
    <cellStyle name="Comma 4 5 5 3" xfId="28640"/>
    <cellStyle name="Comma 4 5 5 3 2" xfId="28641"/>
    <cellStyle name="Comma 4 5 5 4" xfId="28642"/>
    <cellStyle name="Comma 4 5 6" xfId="28643"/>
    <cellStyle name="Comma 4 5 6 2" xfId="28644"/>
    <cellStyle name="Comma 4 5 6 2 2" xfId="28645"/>
    <cellStyle name="Comma 4 5 6 3" xfId="28646"/>
    <cellStyle name="Comma 4 5 7" xfId="28647"/>
    <cellStyle name="Comma 4 5 7 2" xfId="28648"/>
    <cellStyle name="Comma 4 5 8" xfId="28649"/>
    <cellStyle name="Comma 4 6" xfId="28650"/>
    <cellStyle name="Comma 4 6 2" xfId="28651"/>
    <cellStyle name="Comma 4 6 2 2" xfId="28652"/>
    <cellStyle name="Comma 4 6 2 2 2" xfId="28653"/>
    <cellStyle name="Comma 4 6 2 2 2 2" xfId="28654"/>
    <cellStyle name="Comma 4 6 2 2 2 2 2" xfId="28655"/>
    <cellStyle name="Comma 4 6 2 2 2 2 2 2" xfId="28656"/>
    <cellStyle name="Comma 4 6 2 2 2 2 3" xfId="28657"/>
    <cellStyle name="Comma 4 6 2 2 2 3" xfId="28658"/>
    <cellStyle name="Comma 4 6 2 2 2 3 2" xfId="28659"/>
    <cellStyle name="Comma 4 6 2 2 2 4" xfId="28660"/>
    <cellStyle name="Comma 4 6 2 2 3" xfId="28661"/>
    <cellStyle name="Comma 4 6 2 2 3 2" xfId="28662"/>
    <cellStyle name="Comma 4 6 2 2 3 2 2" xfId="28663"/>
    <cellStyle name="Comma 4 6 2 2 3 3" xfId="28664"/>
    <cellStyle name="Comma 4 6 2 2 4" xfId="28665"/>
    <cellStyle name="Comma 4 6 2 2 4 2" xfId="28666"/>
    <cellStyle name="Comma 4 6 2 2 5" xfId="28667"/>
    <cellStyle name="Comma 4 6 2 3" xfId="28668"/>
    <cellStyle name="Comma 4 6 2 3 2" xfId="28669"/>
    <cellStyle name="Comma 4 6 2 3 2 2" xfId="28670"/>
    <cellStyle name="Comma 4 6 2 3 2 2 2" xfId="28671"/>
    <cellStyle name="Comma 4 6 2 3 2 3" xfId="28672"/>
    <cellStyle name="Comma 4 6 2 3 3" xfId="28673"/>
    <cellStyle name="Comma 4 6 2 3 3 2" xfId="28674"/>
    <cellStyle name="Comma 4 6 2 3 4" xfId="28675"/>
    <cellStyle name="Comma 4 6 2 4" xfId="28676"/>
    <cellStyle name="Comma 4 6 2 4 2" xfId="28677"/>
    <cellStyle name="Comma 4 6 2 4 2 2" xfId="28678"/>
    <cellStyle name="Comma 4 6 2 4 3" xfId="28679"/>
    <cellStyle name="Comma 4 6 2 5" xfId="28680"/>
    <cellStyle name="Comma 4 6 2 5 2" xfId="28681"/>
    <cellStyle name="Comma 4 6 2 6" xfId="28682"/>
    <cellStyle name="Comma 4 6 3" xfId="28683"/>
    <cellStyle name="Comma 4 6 3 2" xfId="28684"/>
    <cellStyle name="Comma 4 6 3 2 2" xfId="28685"/>
    <cellStyle name="Comma 4 6 3 2 2 2" xfId="28686"/>
    <cellStyle name="Comma 4 6 3 2 2 2 2" xfId="28687"/>
    <cellStyle name="Comma 4 6 3 2 2 3" xfId="28688"/>
    <cellStyle name="Comma 4 6 3 2 3" xfId="28689"/>
    <cellStyle name="Comma 4 6 3 2 3 2" xfId="28690"/>
    <cellStyle name="Comma 4 6 3 2 4" xfId="28691"/>
    <cellStyle name="Comma 4 6 3 3" xfId="28692"/>
    <cellStyle name="Comma 4 6 3 3 2" xfId="28693"/>
    <cellStyle name="Comma 4 6 3 3 2 2" xfId="28694"/>
    <cellStyle name="Comma 4 6 3 3 3" xfId="28695"/>
    <cellStyle name="Comma 4 6 3 4" xfId="28696"/>
    <cellStyle name="Comma 4 6 3 4 2" xfId="28697"/>
    <cellStyle name="Comma 4 6 3 5" xfId="28698"/>
    <cellStyle name="Comma 4 6 4" xfId="28699"/>
    <cellStyle name="Comma 4 6 4 2" xfId="28700"/>
    <cellStyle name="Comma 4 6 4 2 2" xfId="28701"/>
    <cellStyle name="Comma 4 6 4 2 2 2" xfId="28702"/>
    <cellStyle name="Comma 4 6 4 2 3" xfId="28703"/>
    <cellStyle name="Comma 4 6 4 3" xfId="28704"/>
    <cellStyle name="Comma 4 6 4 3 2" xfId="28705"/>
    <cellStyle name="Comma 4 6 4 4" xfId="28706"/>
    <cellStyle name="Comma 4 6 5" xfId="28707"/>
    <cellStyle name="Comma 4 6 5 2" xfId="28708"/>
    <cellStyle name="Comma 4 6 5 2 2" xfId="28709"/>
    <cellStyle name="Comma 4 6 5 3" xfId="28710"/>
    <cellStyle name="Comma 4 6 6" xfId="28711"/>
    <cellStyle name="Comma 4 6 6 2" xfId="28712"/>
    <cellStyle name="Comma 4 6 7" xfId="28713"/>
    <cellStyle name="Comma 4 7" xfId="28714"/>
    <cellStyle name="Comma 4 7 2" xfId="28715"/>
    <cellStyle name="Comma 4 7 2 2" xfId="28716"/>
    <cellStyle name="Comma 4 7 2 2 2" xfId="28717"/>
    <cellStyle name="Comma 4 7 2 2 2 2" xfId="28718"/>
    <cellStyle name="Comma 4 7 2 2 2 2 2" xfId="28719"/>
    <cellStyle name="Comma 4 7 2 2 2 3" xfId="28720"/>
    <cellStyle name="Comma 4 7 2 2 3" xfId="28721"/>
    <cellStyle name="Comma 4 7 2 2 3 2" xfId="28722"/>
    <cellStyle name="Comma 4 7 2 2 4" xfId="28723"/>
    <cellStyle name="Comma 4 7 2 3" xfId="28724"/>
    <cellStyle name="Comma 4 7 2 3 2" xfId="28725"/>
    <cellStyle name="Comma 4 7 2 3 2 2" xfId="28726"/>
    <cellStyle name="Comma 4 7 2 3 3" xfId="28727"/>
    <cellStyle name="Comma 4 7 2 4" xfId="28728"/>
    <cellStyle name="Comma 4 7 2 4 2" xfId="28729"/>
    <cellStyle name="Comma 4 7 2 5" xfId="28730"/>
    <cellStyle name="Comma 4 7 3" xfId="28731"/>
    <cellStyle name="Comma 4 7 3 2" xfId="28732"/>
    <cellStyle name="Comma 4 7 3 2 2" xfId="28733"/>
    <cellStyle name="Comma 4 7 3 2 2 2" xfId="28734"/>
    <cellStyle name="Comma 4 7 3 2 3" xfId="28735"/>
    <cellStyle name="Comma 4 7 3 3" xfId="28736"/>
    <cellStyle name="Comma 4 7 3 3 2" xfId="28737"/>
    <cellStyle name="Comma 4 7 3 4" xfId="28738"/>
    <cellStyle name="Comma 4 7 4" xfId="28739"/>
    <cellStyle name="Comma 4 7 4 2" xfId="28740"/>
    <cellStyle name="Comma 4 7 4 2 2" xfId="28741"/>
    <cellStyle name="Comma 4 7 4 3" xfId="28742"/>
    <cellStyle name="Comma 4 7 5" xfId="28743"/>
    <cellStyle name="Comma 4 7 5 2" xfId="28744"/>
    <cellStyle name="Comma 4 7 6" xfId="28745"/>
    <cellStyle name="Comma 4 8" xfId="28746"/>
    <cellStyle name="Comma 4 8 2" xfId="28747"/>
    <cellStyle name="Comma 4 8 2 2" xfId="28748"/>
    <cellStyle name="Comma 4 8 2 2 2" xfId="28749"/>
    <cellStyle name="Comma 4 8 2 2 2 2" xfId="28750"/>
    <cellStyle name="Comma 4 8 2 2 3" xfId="28751"/>
    <cellStyle name="Comma 4 8 2 3" xfId="28752"/>
    <cellStyle name="Comma 4 8 2 3 2" xfId="28753"/>
    <cellStyle name="Comma 4 8 2 4" xfId="28754"/>
    <cellStyle name="Comma 4 8 3" xfId="28755"/>
    <cellStyle name="Comma 4 8 3 2" xfId="28756"/>
    <cellStyle name="Comma 4 8 3 2 2" xfId="28757"/>
    <cellStyle name="Comma 4 8 3 3" xfId="28758"/>
    <cellStyle name="Comma 4 8 4" xfId="28759"/>
    <cellStyle name="Comma 4 8 4 2" xfId="28760"/>
    <cellStyle name="Comma 4 8 5" xfId="28761"/>
    <cellStyle name="Comma 4 9" xfId="28762"/>
    <cellStyle name="Comma 4 9 2" xfId="28763"/>
    <cellStyle name="Comma 4 9 2 2" xfId="28764"/>
    <cellStyle name="Comma 4 9 2 2 2" xfId="28765"/>
    <cellStyle name="Comma 4 9 2 3" xfId="28766"/>
    <cellStyle name="Comma 4 9 3" xfId="28767"/>
    <cellStyle name="Comma 4 9 3 2" xfId="28768"/>
    <cellStyle name="Comma 4 9 4" xfId="28769"/>
    <cellStyle name="Comma 5" xfId="29"/>
    <cellStyle name="Comma 5 2" xfId="28770"/>
    <cellStyle name="Comma 5 3" xfId="28771"/>
    <cellStyle name="Comma 5 3 2" xfId="28772"/>
    <cellStyle name="Comma 5 4" xfId="28773"/>
    <cellStyle name="Comma 5 4 2" xfId="28774"/>
    <cellStyle name="Comma 6" xfId="47"/>
    <cellStyle name="Comma 6 2" xfId="48"/>
    <cellStyle name="Comma 6 3" xfId="49"/>
    <cellStyle name="Comma 6 4" xfId="50"/>
    <cellStyle name="Comma 7" xfId="21"/>
    <cellStyle name="Comma 8" xfId="64"/>
    <cellStyle name="Comma 8 2" xfId="28775"/>
    <cellStyle name="Comma 9" xfId="70"/>
    <cellStyle name="Comma 9 2" xfId="73"/>
    <cellStyle name="Comma 9 2 2" xfId="74"/>
    <cellStyle name="Comma 9 3" xfId="39074"/>
    <cellStyle name="Curren - Style2" xfId="3"/>
    <cellStyle name="Grey" xfId="4"/>
    <cellStyle name="Header1" xfId="5"/>
    <cellStyle name="Header2" xfId="6"/>
    <cellStyle name="Hyperlink" xfId="39079" builtinId="8"/>
    <cellStyle name="Input [yellow]" xfId="7"/>
    <cellStyle name="no dec" xfId="8"/>
    <cellStyle name="Normal" xfId="0" builtinId="0"/>
    <cellStyle name="Normal - Style1" xfId="9"/>
    <cellStyle name="Normal 10" xfId="66"/>
    <cellStyle name="Normal 10 2" xfId="28776"/>
    <cellStyle name="Normal 11" xfId="68"/>
    <cellStyle name="Normal 11 2" xfId="28777"/>
    <cellStyle name="Normal 11 3" xfId="28778"/>
    <cellStyle name="Normal 12" xfId="69"/>
    <cellStyle name="Normal 12 2" xfId="28779"/>
    <cellStyle name="Normal 13" xfId="72"/>
    <cellStyle name="Normal 13 2" xfId="28780"/>
    <cellStyle name="Normal 14" xfId="28781"/>
    <cellStyle name="Normal 14 2" xfId="67"/>
    <cellStyle name="Normal 14 3" xfId="28782"/>
    <cellStyle name="Normal 15" xfId="18"/>
    <cellStyle name="Normal 15 2" xfId="28783"/>
    <cellStyle name="Normal 15 3" xfId="28784"/>
    <cellStyle name="Normal 16" xfId="28785"/>
    <cellStyle name="Normal 16 2" xfId="28786"/>
    <cellStyle name="Normal 17" xfId="28787"/>
    <cellStyle name="Normal 17 2" xfId="28788"/>
    <cellStyle name="Normal 18" xfId="60"/>
    <cellStyle name="Normal 18 2" xfId="28789"/>
    <cellStyle name="Normal 19" xfId="28790"/>
    <cellStyle name="Normal 19 2" xfId="28791"/>
    <cellStyle name="Normal 2" xfId="10"/>
    <cellStyle name="Normal 2 2" xfId="11"/>
    <cellStyle name="Normal 2 2 2" xfId="30"/>
    <cellStyle name="Normal 2 2 2 2" xfId="56"/>
    <cellStyle name="Normal 2 2 3" xfId="28792"/>
    <cellStyle name="Normal 2 2 4" xfId="28793"/>
    <cellStyle name="Normal 2 2 5" xfId="28794"/>
    <cellStyle name="Normal 2 2_KTPS COD 1.11.2012" xfId="28795"/>
    <cellStyle name="Normal 2 3" xfId="12"/>
    <cellStyle name="Normal 2 4" xfId="51"/>
    <cellStyle name="Normal 2 5" xfId="28796"/>
    <cellStyle name="Normal 2 5 2" xfId="28797"/>
    <cellStyle name="Normal 2 6" xfId="28798"/>
    <cellStyle name="Normal 2 7" xfId="28799"/>
    <cellStyle name="Normal 2 8" xfId="75"/>
    <cellStyle name="Normal 2 9" xfId="76"/>
    <cellStyle name="Normal 2_ARR FINAL" xfId="31"/>
    <cellStyle name="Normal 20" xfId="28800"/>
    <cellStyle name="Normal 20 2" xfId="28801"/>
    <cellStyle name="Normal 21" xfId="28802"/>
    <cellStyle name="Normal 22" xfId="71"/>
    <cellStyle name="Normal 22 10" xfId="28803"/>
    <cellStyle name="Normal 22 10 2" xfId="28804"/>
    <cellStyle name="Normal 22 10 2 2" xfId="28805"/>
    <cellStyle name="Normal 22 10 3" xfId="28806"/>
    <cellStyle name="Normal 22 11" xfId="28807"/>
    <cellStyle name="Normal 22 11 2" xfId="28808"/>
    <cellStyle name="Normal 22 12" xfId="28809"/>
    <cellStyle name="Normal 22 2" xfId="28810"/>
    <cellStyle name="Normal 22 2 10" xfId="28811"/>
    <cellStyle name="Normal 22 2 10 2" xfId="28812"/>
    <cellStyle name="Normal 22 2 11" xfId="28813"/>
    <cellStyle name="Normal 22 2 2" xfId="28814"/>
    <cellStyle name="Normal 22 2 2 10" xfId="28815"/>
    <cellStyle name="Normal 22 2 2 2" xfId="28816"/>
    <cellStyle name="Normal 22 2 2 2 2" xfId="28817"/>
    <cellStyle name="Normal 22 2 2 2 2 2" xfId="28818"/>
    <cellStyle name="Normal 22 2 2 2 2 2 2" xfId="28819"/>
    <cellStyle name="Normal 22 2 2 2 2 2 2 2" xfId="28820"/>
    <cellStyle name="Normal 22 2 2 2 2 2 2 2 2" xfId="28821"/>
    <cellStyle name="Normal 22 2 2 2 2 2 2 2 2 2" xfId="28822"/>
    <cellStyle name="Normal 22 2 2 2 2 2 2 2 2 2 2" xfId="28823"/>
    <cellStyle name="Normal 22 2 2 2 2 2 2 2 2 2 2 2" xfId="28824"/>
    <cellStyle name="Normal 22 2 2 2 2 2 2 2 2 2 3" xfId="28825"/>
    <cellStyle name="Normal 22 2 2 2 2 2 2 2 2 3" xfId="28826"/>
    <cellStyle name="Normal 22 2 2 2 2 2 2 2 2 3 2" xfId="28827"/>
    <cellStyle name="Normal 22 2 2 2 2 2 2 2 2 4" xfId="28828"/>
    <cellStyle name="Normal 22 2 2 2 2 2 2 2 3" xfId="28829"/>
    <cellStyle name="Normal 22 2 2 2 2 2 2 2 3 2" xfId="28830"/>
    <cellStyle name="Normal 22 2 2 2 2 2 2 2 3 2 2" xfId="28831"/>
    <cellStyle name="Normal 22 2 2 2 2 2 2 2 3 3" xfId="28832"/>
    <cellStyle name="Normal 22 2 2 2 2 2 2 2 4" xfId="28833"/>
    <cellStyle name="Normal 22 2 2 2 2 2 2 2 4 2" xfId="28834"/>
    <cellStyle name="Normal 22 2 2 2 2 2 2 2 5" xfId="28835"/>
    <cellStyle name="Normal 22 2 2 2 2 2 2 3" xfId="28836"/>
    <cellStyle name="Normal 22 2 2 2 2 2 2 3 2" xfId="28837"/>
    <cellStyle name="Normal 22 2 2 2 2 2 2 3 2 2" xfId="28838"/>
    <cellStyle name="Normal 22 2 2 2 2 2 2 3 2 2 2" xfId="28839"/>
    <cellStyle name="Normal 22 2 2 2 2 2 2 3 2 3" xfId="28840"/>
    <cellStyle name="Normal 22 2 2 2 2 2 2 3 3" xfId="28841"/>
    <cellStyle name="Normal 22 2 2 2 2 2 2 3 3 2" xfId="28842"/>
    <cellStyle name="Normal 22 2 2 2 2 2 2 3 4" xfId="28843"/>
    <cellStyle name="Normal 22 2 2 2 2 2 2 4" xfId="28844"/>
    <cellStyle name="Normal 22 2 2 2 2 2 2 4 2" xfId="28845"/>
    <cellStyle name="Normal 22 2 2 2 2 2 2 4 2 2" xfId="28846"/>
    <cellStyle name="Normal 22 2 2 2 2 2 2 4 3" xfId="28847"/>
    <cellStyle name="Normal 22 2 2 2 2 2 2 5" xfId="28848"/>
    <cellStyle name="Normal 22 2 2 2 2 2 2 5 2" xfId="28849"/>
    <cellStyle name="Normal 22 2 2 2 2 2 2 6" xfId="28850"/>
    <cellStyle name="Normal 22 2 2 2 2 2 3" xfId="28851"/>
    <cellStyle name="Normal 22 2 2 2 2 2 3 2" xfId="28852"/>
    <cellStyle name="Normal 22 2 2 2 2 2 3 2 2" xfId="28853"/>
    <cellStyle name="Normal 22 2 2 2 2 2 3 2 2 2" xfId="28854"/>
    <cellStyle name="Normal 22 2 2 2 2 2 3 2 2 2 2" xfId="28855"/>
    <cellStyle name="Normal 22 2 2 2 2 2 3 2 2 3" xfId="28856"/>
    <cellStyle name="Normal 22 2 2 2 2 2 3 2 3" xfId="28857"/>
    <cellStyle name="Normal 22 2 2 2 2 2 3 2 3 2" xfId="28858"/>
    <cellStyle name="Normal 22 2 2 2 2 2 3 2 4" xfId="28859"/>
    <cellStyle name="Normal 22 2 2 2 2 2 3 3" xfId="28860"/>
    <cellStyle name="Normal 22 2 2 2 2 2 3 3 2" xfId="28861"/>
    <cellStyle name="Normal 22 2 2 2 2 2 3 3 2 2" xfId="28862"/>
    <cellStyle name="Normal 22 2 2 2 2 2 3 3 3" xfId="28863"/>
    <cellStyle name="Normal 22 2 2 2 2 2 3 4" xfId="28864"/>
    <cellStyle name="Normal 22 2 2 2 2 2 3 4 2" xfId="28865"/>
    <cellStyle name="Normal 22 2 2 2 2 2 3 5" xfId="28866"/>
    <cellStyle name="Normal 22 2 2 2 2 2 4" xfId="28867"/>
    <cellStyle name="Normal 22 2 2 2 2 2 4 2" xfId="28868"/>
    <cellStyle name="Normal 22 2 2 2 2 2 4 2 2" xfId="28869"/>
    <cellStyle name="Normal 22 2 2 2 2 2 4 2 2 2" xfId="28870"/>
    <cellStyle name="Normal 22 2 2 2 2 2 4 2 3" xfId="28871"/>
    <cellStyle name="Normal 22 2 2 2 2 2 4 3" xfId="28872"/>
    <cellStyle name="Normal 22 2 2 2 2 2 4 3 2" xfId="28873"/>
    <cellStyle name="Normal 22 2 2 2 2 2 4 4" xfId="28874"/>
    <cellStyle name="Normal 22 2 2 2 2 2 5" xfId="28875"/>
    <cellStyle name="Normal 22 2 2 2 2 2 5 2" xfId="28876"/>
    <cellStyle name="Normal 22 2 2 2 2 2 5 2 2" xfId="28877"/>
    <cellStyle name="Normal 22 2 2 2 2 2 5 3" xfId="28878"/>
    <cellStyle name="Normal 22 2 2 2 2 2 6" xfId="28879"/>
    <cellStyle name="Normal 22 2 2 2 2 2 6 2" xfId="28880"/>
    <cellStyle name="Normal 22 2 2 2 2 2 7" xfId="28881"/>
    <cellStyle name="Normal 22 2 2 2 2 3" xfId="28882"/>
    <cellStyle name="Normal 22 2 2 2 2 3 2" xfId="28883"/>
    <cellStyle name="Normal 22 2 2 2 2 3 2 2" xfId="28884"/>
    <cellStyle name="Normal 22 2 2 2 2 3 2 2 2" xfId="28885"/>
    <cellStyle name="Normal 22 2 2 2 2 3 2 2 2 2" xfId="28886"/>
    <cellStyle name="Normal 22 2 2 2 2 3 2 2 2 2 2" xfId="28887"/>
    <cellStyle name="Normal 22 2 2 2 2 3 2 2 2 3" xfId="28888"/>
    <cellStyle name="Normal 22 2 2 2 2 3 2 2 3" xfId="28889"/>
    <cellStyle name="Normal 22 2 2 2 2 3 2 2 3 2" xfId="28890"/>
    <cellStyle name="Normal 22 2 2 2 2 3 2 2 4" xfId="28891"/>
    <cellStyle name="Normal 22 2 2 2 2 3 2 3" xfId="28892"/>
    <cellStyle name="Normal 22 2 2 2 2 3 2 3 2" xfId="28893"/>
    <cellStyle name="Normal 22 2 2 2 2 3 2 3 2 2" xfId="28894"/>
    <cellStyle name="Normal 22 2 2 2 2 3 2 3 3" xfId="28895"/>
    <cellStyle name="Normal 22 2 2 2 2 3 2 4" xfId="28896"/>
    <cellStyle name="Normal 22 2 2 2 2 3 2 4 2" xfId="28897"/>
    <cellStyle name="Normal 22 2 2 2 2 3 2 5" xfId="28898"/>
    <cellStyle name="Normal 22 2 2 2 2 3 3" xfId="28899"/>
    <cellStyle name="Normal 22 2 2 2 2 3 3 2" xfId="28900"/>
    <cellStyle name="Normal 22 2 2 2 2 3 3 2 2" xfId="28901"/>
    <cellStyle name="Normal 22 2 2 2 2 3 3 2 2 2" xfId="28902"/>
    <cellStyle name="Normal 22 2 2 2 2 3 3 2 3" xfId="28903"/>
    <cellStyle name="Normal 22 2 2 2 2 3 3 3" xfId="28904"/>
    <cellStyle name="Normal 22 2 2 2 2 3 3 3 2" xfId="28905"/>
    <cellStyle name="Normal 22 2 2 2 2 3 3 4" xfId="28906"/>
    <cellStyle name="Normal 22 2 2 2 2 3 4" xfId="28907"/>
    <cellStyle name="Normal 22 2 2 2 2 3 4 2" xfId="28908"/>
    <cellStyle name="Normal 22 2 2 2 2 3 4 2 2" xfId="28909"/>
    <cellStyle name="Normal 22 2 2 2 2 3 4 3" xfId="28910"/>
    <cellStyle name="Normal 22 2 2 2 2 3 5" xfId="28911"/>
    <cellStyle name="Normal 22 2 2 2 2 3 5 2" xfId="28912"/>
    <cellStyle name="Normal 22 2 2 2 2 3 6" xfId="28913"/>
    <cellStyle name="Normal 22 2 2 2 2 4" xfId="28914"/>
    <cellStyle name="Normal 22 2 2 2 2 4 2" xfId="28915"/>
    <cellStyle name="Normal 22 2 2 2 2 4 2 2" xfId="28916"/>
    <cellStyle name="Normal 22 2 2 2 2 4 2 2 2" xfId="28917"/>
    <cellStyle name="Normal 22 2 2 2 2 4 2 2 2 2" xfId="28918"/>
    <cellStyle name="Normal 22 2 2 2 2 4 2 2 3" xfId="28919"/>
    <cellStyle name="Normal 22 2 2 2 2 4 2 3" xfId="28920"/>
    <cellStyle name="Normal 22 2 2 2 2 4 2 3 2" xfId="28921"/>
    <cellStyle name="Normal 22 2 2 2 2 4 2 4" xfId="28922"/>
    <cellStyle name="Normal 22 2 2 2 2 4 3" xfId="28923"/>
    <cellStyle name="Normal 22 2 2 2 2 4 3 2" xfId="28924"/>
    <cellStyle name="Normal 22 2 2 2 2 4 3 2 2" xfId="28925"/>
    <cellStyle name="Normal 22 2 2 2 2 4 3 3" xfId="28926"/>
    <cellStyle name="Normal 22 2 2 2 2 4 4" xfId="28927"/>
    <cellStyle name="Normal 22 2 2 2 2 4 4 2" xfId="28928"/>
    <cellStyle name="Normal 22 2 2 2 2 4 5" xfId="28929"/>
    <cellStyle name="Normal 22 2 2 2 2 5" xfId="28930"/>
    <cellStyle name="Normal 22 2 2 2 2 5 2" xfId="28931"/>
    <cellStyle name="Normal 22 2 2 2 2 5 2 2" xfId="28932"/>
    <cellStyle name="Normal 22 2 2 2 2 5 2 2 2" xfId="28933"/>
    <cellStyle name="Normal 22 2 2 2 2 5 2 3" xfId="28934"/>
    <cellStyle name="Normal 22 2 2 2 2 5 3" xfId="28935"/>
    <cellStyle name="Normal 22 2 2 2 2 5 3 2" xfId="28936"/>
    <cellStyle name="Normal 22 2 2 2 2 5 4" xfId="28937"/>
    <cellStyle name="Normal 22 2 2 2 2 6" xfId="28938"/>
    <cellStyle name="Normal 22 2 2 2 2 6 2" xfId="28939"/>
    <cellStyle name="Normal 22 2 2 2 2 6 2 2" xfId="28940"/>
    <cellStyle name="Normal 22 2 2 2 2 6 3" xfId="28941"/>
    <cellStyle name="Normal 22 2 2 2 2 7" xfId="28942"/>
    <cellStyle name="Normal 22 2 2 2 2 7 2" xfId="28943"/>
    <cellStyle name="Normal 22 2 2 2 2 8" xfId="28944"/>
    <cellStyle name="Normal 22 2 2 2 3" xfId="28945"/>
    <cellStyle name="Normal 22 2 2 2 3 2" xfId="28946"/>
    <cellStyle name="Normal 22 2 2 2 3 2 2" xfId="28947"/>
    <cellStyle name="Normal 22 2 2 2 3 2 2 2" xfId="28948"/>
    <cellStyle name="Normal 22 2 2 2 3 2 2 2 2" xfId="28949"/>
    <cellStyle name="Normal 22 2 2 2 3 2 2 2 2 2" xfId="28950"/>
    <cellStyle name="Normal 22 2 2 2 3 2 2 2 2 2 2" xfId="28951"/>
    <cellStyle name="Normal 22 2 2 2 3 2 2 2 2 3" xfId="28952"/>
    <cellStyle name="Normal 22 2 2 2 3 2 2 2 3" xfId="28953"/>
    <cellStyle name="Normal 22 2 2 2 3 2 2 2 3 2" xfId="28954"/>
    <cellStyle name="Normal 22 2 2 2 3 2 2 2 4" xfId="28955"/>
    <cellStyle name="Normal 22 2 2 2 3 2 2 3" xfId="28956"/>
    <cellStyle name="Normal 22 2 2 2 3 2 2 3 2" xfId="28957"/>
    <cellStyle name="Normal 22 2 2 2 3 2 2 3 2 2" xfId="28958"/>
    <cellStyle name="Normal 22 2 2 2 3 2 2 3 3" xfId="28959"/>
    <cellStyle name="Normal 22 2 2 2 3 2 2 4" xfId="28960"/>
    <cellStyle name="Normal 22 2 2 2 3 2 2 4 2" xfId="28961"/>
    <cellStyle name="Normal 22 2 2 2 3 2 2 5" xfId="28962"/>
    <cellStyle name="Normal 22 2 2 2 3 2 3" xfId="28963"/>
    <cellStyle name="Normal 22 2 2 2 3 2 3 2" xfId="28964"/>
    <cellStyle name="Normal 22 2 2 2 3 2 3 2 2" xfId="28965"/>
    <cellStyle name="Normal 22 2 2 2 3 2 3 2 2 2" xfId="28966"/>
    <cellStyle name="Normal 22 2 2 2 3 2 3 2 3" xfId="28967"/>
    <cellStyle name="Normal 22 2 2 2 3 2 3 3" xfId="28968"/>
    <cellStyle name="Normal 22 2 2 2 3 2 3 3 2" xfId="28969"/>
    <cellStyle name="Normal 22 2 2 2 3 2 3 4" xfId="28970"/>
    <cellStyle name="Normal 22 2 2 2 3 2 4" xfId="28971"/>
    <cellStyle name="Normal 22 2 2 2 3 2 4 2" xfId="28972"/>
    <cellStyle name="Normal 22 2 2 2 3 2 4 2 2" xfId="28973"/>
    <cellStyle name="Normal 22 2 2 2 3 2 4 3" xfId="28974"/>
    <cellStyle name="Normal 22 2 2 2 3 2 5" xfId="28975"/>
    <cellStyle name="Normal 22 2 2 2 3 2 5 2" xfId="28976"/>
    <cellStyle name="Normal 22 2 2 2 3 2 6" xfId="28977"/>
    <cellStyle name="Normal 22 2 2 2 3 3" xfId="28978"/>
    <cellStyle name="Normal 22 2 2 2 3 3 2" xfId="28979"/>
    <cellStyle name="Normal 22 2 2 2 3 3 2 2" xfId="28980"/>
    <cellStyle name="Normal 22 2 2 2 3 3 2 2 2" xfId="28981"/>
    <cellStyle name="Normal 22 2 2 2 3 3 2 2 2 2" xfId="28982"/>
    <cellStyle name="Normal 22 2 2 2 3 3 2 2 3" xfId="28983"/>
    <cellStyle name="Normal 22 2 2 2 3 3 2 3" xfId="28984"/>
    <cellStyle name="Normal 22 2 2 2 3 3 2 3 2" xfId="28985"/>
    <cellStyle name="Normal 22 2 2 2 3 3 2 4" xfId="28986"/>
    <cellStyle name="Normal 22 2 2 2 3 3 3" xfId="28987"/>
    <cellStyle name="Normal 22 2 2 2 3 3 3 2" xfId="28988"/>
    <cellStyle name="Normal 22 2 2 2 3 3 3 2 2" xfId="28989"/>
    <cellStyle name="Normal 22 2 2 2 3 3 3 3" xfId="28990"/>
    <cellStyle name="Normal 22 2 2 2 3 3 4" xfId="28991"/>
    <cellStyle name="Normal 22 2 2 2 3 3 4 2" xfId="28992"/>
    <cellStyle name="Normal 22 2 2 2 3 3 5" xfId="28993"/>
    <cellStyle name="Normal 22 2 2 2 3 4" xfId="28994"/>
    <cellStyle name="Normal 22 2 2 2 3 4 2" xfId="28995"/>
    <cellStyle name="Normal 22 2 2 2 3 4 2 2" xfId="28996"/>
    <cellStyle name="Normal 22 2 2 2 3 4 2 2 2" xfId="28997"/>
    <cellStyle name="Normal 22 2 2 2 3 4 2 3" xfId="28998"/>
    <cellStyle name="Normal 22 2 2 2 3 4 3" xfId="28999"/>
    <cellStyle name="Normal 22 2 2 2 3 4 3 2" xfId="29000"/>
    <cellStyle name="Normal 22 2 2 2 3 4 4" xfId="29001"/>
    <cellStyle name="Normal 22 2 2 2 3 5" xfId="29002"/>
    <cellStyle name="Normal 22 2 2 2 3 5 2" xfId="29003"/>
    <cellStyle name="Normal 22 2 2 2 3 5 2 2" xfId="29004"/>
    <cellStyle name="Normal 22 2 2 2 3 5 3" xfId="29005"/>
    <cellStyle name="Normal 22 2 2 2 3 6" xfId="29006"/>
    <cellStyle name="Normal 22 2 2 2 3 6 2" xfId="29007"/>
    <cellStyle name="Normal 22 2 2 2 3 7" xfId="29008"/>
    <cellStyle name="Normal 22 2 2 2 4" xfId="29009"/>
    <cellStyle name="Normal 22 2 2 2 4 2" xfId="29010"/>
    <cellStyle name="Normal 22 2 2 2 4 2 2" xfId="29011"/>
    <cellStyle name="Normal 22 2 2 2 4 2 2 2" xfId="29012"/>
    <cellStyle name="Normal 22 2 2 2 4 2 2 2 2" xfId="29013"/>
    <cellStyle name="Normal 22 2 2 2 4 2 2 2 2 2" xfId="29014"/>
    <cellStyle name="Normal 22 2 2 2 4 2 2 2 3" xfId="29015"/>
    <cellStyle name="Normal 22 2 2 2 4 2 2 3" xfId="29016"/>
    <cellStyle name="Normal 22 2 2 2 4 2 2 3 2" xfId="29017"/>
    <cellStyle name="Normal 22 2 2 2 4 2 2 4" xfId="29018"/>
    <cellStyle name="Normal 22 2 2 2 4 2 3" xfId="29019"/>
    <cellStyle name="Normal 22 2 2 2 4 2 3 2" xfId="29020"/>
    <cellStyle name="Normal 22 2 2 2 4 2 3 2 2" xfId="29021"/>
    <cellStyle name="Normal 22 2 2 2 4 2 3 3" xfId="29022"/>
    <cellStyle name="Normal 22 2 2 2 4 2 4" xfId="29023"/>
    <cellStyle name="Normal 22 2 2 2 4 2 4 2" xfId="29024"/>
    <cellStyle name="Normal 22 2 2 2 4 2 5" xfId="29025"/>
    <cellStyle name="Normal 22 2 2 2 4 3" xfId="29026"/>
    <cellStyle name="Normal 22 2 2 2 4 3 2" xfId="29027"/>
    <cellStyle name="Normal 22 2 2 2 4 3 2 2" xfId="29028"/>
    <cellStyle name="Normal 22 2 2 2 4 3 2 2 2" xfId="29029"/>
    <cellStyle name="Normal 22 2 2 2 4 3 2 3" xfId="29030"/>
    <cellStyle name="Normal 22 2 2 2 4 3 3" xfId="29031"/>
    <cellStyle name="Normal 22 2 2 2 4 3 3 2" xfId="29032"/>
    <cellStyle name="Normal 22 2 2 2 4 3 4" xfId="29033"/>
    <cellStyle name="Normal 22 2 2 2 4 4" xfId="29034"/>
    <cellStyle name="Normal 22 2 2 2 4 4 2" xfId="29035"/>
    <cellStyle name="Normal 22 2 2 2 4 4 2 2" xfId="29036"/>
    <cellStyle name="Normal 22 2 2 2 4 4 3" xfId="29037"/>
    <cellStyle name="Normal 22 2 2 2 4 5" xfId="29038"/>
    <cellStyle name="Normal 22 2 2 2 4 5 2" xfId="29039"/>
    <cellStyle name="Normal 22 2 2 2 4 6" xfId="29040"/>
    <cellStyle name="Normal 22 2 2 2 5" xfId="29041"/>
    <cellStyle name="Normal 22 2 2 2 5 2" xfId="29042"/>
    <cellStyle name="Normal 22 2 2 2 5 2 2" xfId="29043"/>
    <cellStyle name="Normal 22 2 2 2 5 2 2 2" xfId="29044"/>
    <cellStyle name="Normal 22 2 2 2 5 2 2 2 2" xfId="29045"/>
    <cellStyle name="Normal 22 2 2 2 5 2 2 3" xfId="29046"/>
    <cellStyle name="Normal 22 2 2 2 5 2 3" xfId="29047"/>
    <cellStyle name="Normal 22 2 2 2 5 2 3 2" xfId="29048"/>
    <cellStyle name="Normal 22 2 2 2 5 2 4" xfId="29049"/>
    <cellStyle name="Normal 22 2 2 2 5 3" xfId="29050"/>
    <cellStyle name="Normal 22 2 2 2 5 3 2" xfId="29051"/>
    <cellStyle name="Normal 22 2 2 2 5 3 2 2" xfId="29052"/>
    <cellStyle name="Normal 22 2 2 2 5 3 3" xfId="29053"/>
    <cellStyle name="Normal 22 2 2 2 5 4" xfId="29054"/>
    <cellStyle name="Normal 22 2 2 2 5 4 2" xfId="29055"/>
    <cellStyle name="Normal 22 2 2 2 5 5" xfId="29056"/>
    <cellStyle name="Normal 22 2 2 2 6" xfId="29057"/>
    <cellStyle name="Normal 22 2 2 2 6 2" xfId="29058"/>
    <cellStyle name="Normal 22 2 2 2 6 2 2" xfId="29059"/>
    <cellStyle name="Normal 22 2 2 2 6 2 2 2" xfId="29060"/>
    <cellStyle name="Normal 22 2 2 2 6 2 3" xfId="29061"/>
    <cellStyle name="Normal 22 2 2 2 6 3" xfId="29062"/>
    <cellStyle name="Normal 22 2 2 2 6 3 2" xfId="29063"/>
    <cellStyle name="Normal 22 2 2 2 6 4" xfId="29064"/>
    <cellStyle name="Normal 22 2 2 2 7" xfId="29065"/>
    <cellStyle name="Normal 22 2 2 2 7 2" xfId="29066"/>
    <cellStyle name="Normal 22 2 2 2 7 2 2" xfId="29067"/>
    <cellStyle name="Normal 22 2 2 2 7 3" xfId="29068"/>
    <cellStyle name="Normal 22 2 2 2 8" xfId="29069"/>
    <cellStyle name="Normal 22 2 2 2 8 2" xfId="29070"/>
    <cellStyle name="Normal 22 2 2 2 9" xfId="29071"/>
    <cellStyle name="Normal 22 2 2 3" xfId="29072"/>
    <cellStyle name="Normal 22 2 2 3 2" xfId="29073"/>
    <cellStyle name="Normal 22 2 2 3 2 2" xfId="29074"/>
    <cellStyle name="Normal 22 2 2 3 2 2 2" xfId="29075"/>
    <cellStyle name="Normal 22 2 2 3 2 2 2 2" xfId="29076"/>
    <cellStyle name="Normal 22 2 2 3 2 2 2 2 2" xfId="29077"/>
    <cellStyle name="Normal 22 2 2 3 2 2 2 2 2 2" xfId="29078"/>
    <cellStyle name="Normal 22 2 2 3 2 2 2 2 2 2 2" xfId="29079"/>
    <cellStyle name="Normal 22 2 2 3 2 2 2 2 2 3" xfId="29080"/>
    <cellStyle name="Normal 22 2 2 3 2 2 2 2 3" xfId="29081"/>
    <cellStyle name="Normal 22 2 2 3 2 2 2 2 3 2" xfId="29082"/>
    <cellStyle name="Normal 22 2 2 3 2 2 2 2 4" xfId="29083"/>
    <cellStyle name="Normal 22 2 2 3 2 2 2 3" xfId="29084"/>
    <cellStyle name="Normal 22 2 2 3 2 2 2 3 2" xfId="29085"/>
    <cellStyle name="Normal 22 2 2 3 2 2 2 3 2 2" xfId="29086"/>
    <cellStyle name="Normal 22 2 2 3 2 2 2 3 3" xfId="29087"/>
    <cellStyle name="Normal 22 2 2 3 2 2 2 4" xfId="29088"/>
    <cellStyle name="Normal 22 2 2 3 2 2 2 4 2" xfId="29089"/>
    <cellStyle name="Normal 22 2 2 3 2 2 2 5" xfId="29090"/>
    <cellStyle name="Normal 22 2 2 3 2 2 3" xfId="29091"/>
    <cellStyle name="Normal 22 2 2 3 2 2 3 2" xfId="29092"/>
    <cellStyle name="Normal 22 2 2 3 2 2 3 2 2" xfId="29093"/>
    <cellStyle name="Normal 22 2 2 3 2 2 3 2 2 2" xfId="29094"/>
    <cellStyle name="Normal 22 2 2 3 2 2 3 2 3" xfId="29095"/>
    <cellStyle name="Normal 22 2 2 3 2 2 3 3" xfId="29096"/>
    <cellStyle name="Normal 22 2 2 3 2 2 3 3 2" xfId="29097"/>
    <cellStyle name="Normal 22 2 2 3 2 2 3 4" xfId="29098"/>
    <cellStyle name="Normal 22 2 2 3 2 2 4" xfId="29099"/>
    <cellStyle name="Normal 22 2 2 3 2 2 4 2" xfId="29100"/>
    <cellStyle name="Normal 22 2 2 3 2 2 4 2 2" xfId="29101"/>
    <cellStyle name="Normal 22 2 2 3 2 2 4 3" xfId="29102"/>
    <cellStyle name="Normal 22 2 2 3 2 2 5" xfId="29103"/>
    <cellStyle name="Normal 22 2 2 3 2 2 5 2" xfId="29104"/>
    <cellStyle name="Normal 22 2 2 3 2 2 6" xfId="29105"/>
    <cellStyle name="Normal 22 2 2 3 2 3" xfId="29106"/>
    <cellStyle name="Normal 22 2 2 3 2 3 2" xfId="29107"/>
    <cellStyle name="Normal 22 2 2 3 2 3 2 2" xfId="29108"/>
    <cellStyle name="Normal 22 2 2 3 2 3 2 2 2" xfId="29109"/>
    <cellStyle name="Normal 22 2 2 3 2 3 2 2 2 2" xfId="29110"/>
    <cellStyle name="Normal 22 2 2 3 2 3 2 2 3" xfId="29111"/>
    <cellStyle name="Normal 22 2 2 3 2 3 2 3" xfId="29112"/>
    <cellStyle name="Normal 22 2 2 3 2 3 2 3 2" xfId="29113"/>
    <cellStyle name="Normal 22 2 2 3 2 3 2 4" xfId="29114"/>
    <cellStyle name="Normal 22 2 2 3 2 3 3" xfId="29115"/>
    <cellStyle name="Normal 22 2 2 3 2 3 3 2" xfId="29116"/>
    <cellStyle name="Normal 22 2 2 3 2 3 3 2 2" xfId="29117"/>
    <cellStyle name="Normal 22 2 2 3 2 3 3 3" xfId="29118"/>
    <cellStyle name="Normal 22 2 2 3 2 3 4" xfId="29119"/>
    <cellStyle name="Normal 22 2 2 3 2 3 4 2" xfId="29120"/>
    <cellStyle name="Normal 22 2 2 3 2 3 5" xfId="29121"/>
    <cellStyle name="Normal 22 2 2 3 2 4" xfId="29122"/>
    <cellStyle name="Normal 22 2 2 3 2 4 2" xfId="29123"/>
    <cellStyle name="Normal 22 2 2 3 2 4 2 2" xfId="29124"/>
    <cellStyle name="Normal 22 2 2 3 2 4 2 2 2" xfId="29125"/>
    <cellStyle name="Normal 22 2 2 3 2 4 2 3" xfId="29126"/>
    <cellStyle name="Normal 22 2 2 3 2 4 3" xfId="29127"/>
    <cellStyle name="Normal 22 2 2 3 2 4 3 2" xfId="29128"/>
    <cellStyle name="Normal 22 2 2 3 2 4 4" xfId="29129"/>
    <cellStyle name="Normal 22 2 2 3 2 5" xfId="29130"/>
    <cellStyle name="Normal 22 2 2 3 2 5 2" xfId="29131"/>
    <cellStyle name="Normal 22 2 2 3 2 5 2 2" xfId="29132"/>
    <cellStyle name="Normal 22 2 2 3 2 5 3" xfId="29133"/>
    <cellStyle name="Normal 22 2 2 3 2 6" xfId="29134"/>
    <cellStyle name="Normal 22 2 2 3 2 6 2" xfId="29135"/>
    <cellStyle name="Normal 22 2 2 3 2 7" xfId="29136"/>
    <cellStyle name="Normal 22 2 2 3 3" xfId="29137"/>
    <cellStyle name="Normal 22 2 2 3 3 2" xfId="29138"/>
    <cellStyle name="Normal 22 2 2 3 3 2 2" xfId="29139"/>
    <cellStyle name="Normal 22 2 2 3 3 2 2 2" xfId="29140"/>
    <cellStyle name="Normal 22 2 2 3 3 2 2 2 2" xfId="29141"/>
    <cellStyle name="Normal 22 2 2 3 3 2 2 2 2 2" xfId="29142"/>
    <cellStyle name="Normal 22 2 2 3 3 2 2 2 3" xfId="29143"/>
    <cellStyle name="Normal 22 2 2 3 3 2 2 3" xfId="29144"/>
    <cellStyle name="Normal 22 2 2 3 3 2 2 3 2" xfId="29145"/>
    <cellStyle name="Normal 22 2 2 3 3 2 2 4" xfId="29146"/>
    <cellStyle name="Normal 22 2 2 3 3 2 3" xfId="29147"/>
    <cellStyle name="Normal 22 2 2 3 3 2 3 2" xfId="29148"/>
    <cellStyle name="Normal 22 2 2 3 3 2 3 2 2" xfId="29149"/>
    <cellStyle name="Normal 22 2 2 3 3 2 3 3" xfId="29150"/>
    <cellStyle name="Normal 22 2 2 3 3 2 4" xfId="29151"/>
    <cellStyle name="Normal 22 2 2 3 3 2 4 2" xfId="29152"/>
    <cellStyle name="Normal 22 2 2 3 3 2 5" xfId="29153"/>
    <cellStyle name="Normal 22 2 2 3 3 3" xfId="29154"/>
    <cellStyle name="Normal 22 2 2 3 3 3 2" xfId="29155"/>
    <cellStyle name="Normal 22 2 2 3 3 3 2 2" xfId="29156"/>
    <cellStyle name="Normal 22 2 2 3 3 3 2 2 2" xfId="29157"/>
    <cellStyle name="Normal 22 2 2 3 3 3 2 3" xfId="29158"/>
    <cellStyle name="Normal 22 2 2 3 3 3 3" xfId="29159"/>
    <cellStyle name="Normal 22 2 2 3 3 3 3 2" xfId="29160"/>
    <cellStyle name="Normal 22 2 2 3 3 3 4" xfId="29161"/>
    <cellStyle name="Normal 22 2 2 3 3 4" xfId="29162"/>
    <cellStyle name="Normal 22 2 2 3 3 4 2" xfId="29163"/>
    <cellStyle name="Normal 22 2 2 3 3 4 2 2" xfId="29164"/>
    <cellStyle name="Normal 22 2 2 3 3 4 3" xfId="29165"/>
    <cellStyle name="Normal 22 2 2 3 3 5" xfId="29166"/>
    <cellStyle name="Normal 22 2 2 3 3 5 2" xfId="29167"/>
    <cellStyle name="Normal 22 2 2 3 3 6" xfId="29168"/>
    <cellStyle name="Normal 22 2 2 3 4" xfId="29169"/>
    <cellStyle name="Normal 22 2 2 3 4 2" xfId="29170"/>
    <cellStyle name="Normal 22 2 2 3 4 2 2" xfId="29171"/>
    <cellStyle name="Normal 22 2 2 3 4 2 2 2" xfId="29172"/>
    <cellStyle name="Normal 22 2 2 3 4 2 2 2 2" xfId="29173"/>
    <cellStyle name="Normal 22 2 2 3 4 2 2 3" xfId="29174"/>
    <cellStyle name="Normal 22 2 2 3 4 2 3" xfId="29175"/>
    <cellStyle name="Normal 22 2 2 3 4 2 3 2" xfId="29176"/>
    <cellStyle name="Normal 22 2 2 3 4 2 4" xfId="29177"/>
    <cellStyle name="Normal 22 2 2 3 4 3" xfId="29178"/>
    <cellStyle name="Normal 22 2 2 3 4 3 2" xfId="29179"/>
    <cellStyle name="Normal 22 2 2 3 4 3 2 2" xfId="29180"/>
    <cellStyle name="Normal 22 2 2 3 4 3 3" xfId="29181"/>
    <cellStyle name="Normal 22 2 2 3 4 4" xfId="29182"/>
    <cellStyle name="Normal 22 2 2 3 4 4 2" xfId="29183"/>
    <cellStyle name="Normal 22 2 2 3 4 5" xfId="29184"/>
    <cellStyle name="Normal 22 2 2 3 5" xfId="29185"/>
    <cellStyle name="Normal 22 2 2 3 5 2" xfId="29186"/>
    <cellStyle name="Normal 22 2 2 3 5 2 2" xfId="29187"/>
    <cellStyle name="Normal 22 2 2 3 5 2 2 2" xfId="29188"/>
    <cellStyle name="Normal 22 2 2 3 5 2 3" xfId="29189"/>
    <cellStyle name="Normal 22 2 2 3 5 3" xfId="29190"/>
    <cellStyle name="Normal 22 2 2 3 5 3 2" xfId="29191"/>
    <cellStyle name="Normal 22 2 2 3 5 4" xfId="29192"/>
    <cellStyle name="Normal 22 2 2 3 6" xfId="29193"/>
    <cellStyle name="Normal 22 2 2 3 6 2" xfId="29194"/>
    <cellStyle name="Normal 22 2 2 3 6 2 2" xfId="29195"/>
    <cellStyle name="Normal 22 2 2 3 6 3" xfId="29196"/>
    <cellStyle name="Normal 22 2 2 3 7" xfId="29197"/>
    <cellStyle name="Normal 22 2 2 3 7 2" xfId="29198"/>
    <cellStyle name="Normal 22 2 2 3 8" xfId="29199"/>
    <cellStyle name="Normal 22 2 2 4" xfId="29200"/>
    <cellStyle name="Normal 22 2 2 4 2" xfId="29201"/>
    <cellStyle name="Normal 22 2 2 4 2 2" xfId="29202"/>
    <cellStyle name="Normal 22 2 2 4 2 2 2" xfId="29203"/>
    <cellStyle name="Normal 22 2 2 4 2 2 2 2" xfId="29204"/>
    <cellStyle name="Normal 22 2 2 4 2 2 2 2 2" xfId="29205"/>
    <cellStyle name="Normal 22 2 2 4 2 2 2 2 2 2" xfId="29206"/>
    <cellStyle name="Normal 22 2 2 4 2 2 2 2 3" xfId="29207"/>
    <cellStyle name="Normal 22 2 2 4 2 2 2 3" xfId="29208"/>
    <cellStyle name="Normal 22 2 2 4 2 2 2 3 2" xfId="29209"/>
    <cellStyle name="Normal 22 2 2 4 2 2 2 4" xfId="29210"/>
    <cellStyle name="Normal 22 2 2 4 2 2 3" xfId="29211"/>
    <cellStyle name="Normal 22 2 2 4 2 2 3 2" xfId="29212"/>
    <cellStyle name="Normal 22 2 2 4 2 2 3 2 2" xfId="29213"/>
    <cellStyle name="Normal 22 2 2 4 2 2 3 3" xfId="29214"/>
    <cellStyle name="Normal 22 2 2 4 2 2 4" xfId="29215"/>
    <cellStyle name="Normal 22 2 2 4 2 2 4 2" xfId="29216"/>
    <cellStyle name="Normal 22 2 2 4 2 2 5" xfId="29217"/>
    <cellStyle name="Normal 22 2 2 4 2 3" xfId="29218"/>
    <cellStyle name="Normal 22 2 2 4 2 3 2" xfId="29219"/>
    <cellStyle name="Normal 22 2 2 4 2 3 2 2" xfId="29220"/>
    <cellStyle name="Normal 22 2 2 4 2 3 2 2 2" xfId="29221"/>
    <cellStyle name="Normal 22 2 2 4 2 3 2 3" xfId="29222"/>
    <cellStyle name="Normal 22 2 2 4 2 3 3" xfId="29223"/>
    <cellStyle name="Normal 22 2 2 4 2 3 3 2" xfId="29224"/>
    <cellStyle name="Normal 22 2 2 4 2 3 4" xfId="29225"/>
    <cellStyle name="Normal 22 2 2 4 2 4" xfId="29226"/>
    <cellStyle name="Normal 22 2 2 4 2 4 2" xfId="29227"/>
    <cellStyle name="Normal 22 2 2 4 2 4 2 2" xfId="29228"/>
    <cellStyle name="Normal 22 2 2 4 2 4 3" xfId="29229"/>
    <cellStyle name="Normal 22 2 2 4 2 5" xfId="29230"/>
    <cellStyle name="Normal 22 2 2 4 2 5 2" xfId="29231"/>
    <cellStyle name="Normal 22 2 2 4 2 6" xfId="29232"/>
    <cellStyle name="Normal 22 2 2 4 3" xfId="29233"/>
    <cellStyle name="Normal 22 2 2 4 3 2" xfId="29234"/>
    <cellStyle name="Normal 22 2 2 4 3 2 2" xfId="29235"/>
    <cellStyle name="Normal 22 2 2 4 3 2 2 2" xfId="29236"/>
    <cellStyle name="Normal 22 2 2 4 3 2 2 2 2" xfId="29237"/>
    <cellStyle name="Normal 22 2 2 4 3 2 2 3" xfId="29238"/>
    <cellStyle name="Normal 22 2 2 4 3 2 3" xfId="29239"/>
    <cellStyle name="Normal 22 2 2 4 3 2 3 2" xfId="29240"/>
    <cellStyle name="Normal 22 2 2 4 3 2 4" xfId="29241"/>
    <cellStyle name="Normal 22 2 2 4 3 3" xfId="29242"/>
    <cellStyle name="Normal 22 2 2 4 3 3 2" xfId="29243"/>
    <cellStyle name="Normal 22 2 2 4 3 3 2 2" xfId="29244"/>
    <cellStyle name="Normal 22 2 2 4 3 3 3" xfId="29245"/>
    <cellStyle name="Normal 22 2 2 4 3 4" xfId="29246"/>
    <cellStyle name="Normal 22 2 2 4 3 4 2" xfId="29247"/>
    <cellStyle name="Normal 22 2 2 4 3 5" xfId="29248"/>
    <cellStyle name="Normal 22 2 2 4 4" xfId="29249"/>
    <cellStyle name="Normal 22 2 2 4 4 2" xfId="29250"/>
    <cellStyle name="Normal 22 2 2 4 4 2 2" xfId="29251"/>
    <cellStyle name="Normal 22 2 2 4 4 2 2 2" xfId="29252"/>
    <cellStyle name="Normal 22 2 2 4 4 2 3" xfId="29253"/>
    <cellStyle name="Normal 22 2 2 4 4 3" xfId="29254"/>
    <cellStyle name="Normal 22 2 2 4 4 3 2" xfId="29255"/>
    <cellStyle name="Normal 22 2 2 4 4 4" xfId="29256"/>
    <cellStyle name="Normal 22 2 2 4 5" xfId="29257"/>
    <cellStyle name="Normal 22 2 2 4 5 2" xfId="29258"/>
    <cellStyle name="Normal 22 2 2 4 5 2 2" xfId="29259"/>
    <cellStyle name="Normal 22 2 2 4 5 3" xfId="29260"/>
    <cellStyle name="Normal 22 2 2 4 6" xfId="29261"/>
    <cellStyle name="Normal 22 2 2 4 6 2" xfId="29262"/>
    <cellStyle name="Normal 22 2 2 4 7" xfId="29263"/>
    <cellStyle name="Normal 22 2 2 5" xfId="29264"/>
    <cellStyle name="Normal 22 2 2 5 2" xfId="29265"/>
    <cellStyle name="Normal 22 2 2 5 2 2" xfId="29266"/>
    <cellStyle name="Normal 22 2 2 5 2 2 2" xfId="29267"/>
    <cellStyle name="Normal 22 2 2 5 2 2 2 2" xfId="29268"/>
    <cellStyle name="Normal 22 2 2 5 2 2 2 2 2" xfId="29269"/>
    <cellStyle name="Normal 22 2 2 5 2 2 2 3" xfId="29270"/>
    <cellStyle name="Normal 22 2 2 5 2 2 3" xfId="29271"/>
    <cellStyle name="Normal 22 2 2 5 2 2 3 2" xfId="29272"/>
    <cellStyle name="Normal 22 2 2 5 2 2 4" xfId="29273"/>
    <cellStyle name="Normal 22 2 2 5 2 3" xfId="29274"/>
    <cellStyle name="Normal 22 2 2 5 2 3 2" xfId="29275"/>
    <cellStyle name="Normal 22 2 2 5 2 3 2 2" xfId="29276"/>
    <cellStyle name="Normal 22 2 2 5 2 3 3" xfId="29277"/>
    <cellStyle name="Normal 22 2 2 5 2 4" xfId="29278"/>
    <cellStyle name="Normal 22 2 2 5 2 4 2" xfId="29279"/>
    <cellStyle name="Normal 22 2 2 5 2 5" xfId="29280"/>
    <cellStyle name="Normal 22 2 2 5 3" xfId="29281"/>
    <cellStyle name="Normal 22 2 2 5 3 2" xfId="29282"/>
    <cellStyle name="Normal 22 2 2 5 3 2 2" xfId="29283"/>
    <cellStyle name="Normal 22 2 2 5 3 2 2 2" xfId="29284"/>
    <cellStyle name="Normal 22 2 2 5 3 2 3" xfId="29285"/>
    <cellStyle name="Normal 22 2 2 5 3 3" xfId="29286"/>
    <cellStyle name="Normal 22 2 2 5 3 3 2" xfId="29287"/>
    <cellStyle name="Normal 22 2 2 5 3 4" xfId="29288"/>
    <cellStyle name="Normal 22 2 2 5 4" xfId="29289"/>
    <cellStyle name="Normal 22 2 2 5 4 2" xfId="29290"/>
    <cellStyle name="Normal 22 2 2 5 4 2 2" xfId="29291"/>
    <cellStyle name="Normal 22 2 2 5 4 3" xfId="29292"/>
    <cellStyle name="Normal 22 2 2 5 5" xfId="29293"/>
    <cellStyle name="Normal 22 2 2 5 5 2" xfId="29294"/>
    <cellStyle name="Normal 22 2 2 5 6" xfId="29295"/>
    <cellStyle name="Normal 22 2 2 6" xfId="29296"/>
    <cellStyle name="Normal 22 2 2 6 2" xfId="29297"/>
    <cellStyle name="Normal 22 2 2 6 2 2" xfId="29298"/>
    <cellStyle name="Normal 22 2 2 6 2 2 2" xfId="29299"/>
    <cellStyle name="Normal 22 2 2 6 2 2 2 2" xfId="29300"/>
    <cellStyle name="Normal 22 2 2 6 2 2 3" xfId="29301"/>
    <cellStyle name="Normal 22 2 2 6 2 3" xfId="29302"/>
    <cellStyle name="Normal 22 2 2 6 2 3 2" xfId="29303"/>
    <cellStyle name="Normal 22 2 2 6 2 4" xfId="29304"/>
    <cellStyle name="Normal 22 2 2 6 3" xfId="29305"/>
    <cellStyle name="Normal 22 2 2 6 3 2" xfId="29306"/>
    <cellStyle name="Normal 22 2 2 6 3 2 2" xfId="29307"/>
    <cellStyle name="Normal 22 2 2 6 3 3" xfId="29308"/>
    <cellStyle name="Normal 22 2 2 6 4" xfId="29309"/>
    <cellStyle name="Normal 22 2 2 6 4 2" xfId="29310"/>
    <cellStyle name="Normal 22 2 2 6 5" xfId="29311"/>
    <cellStyle name="Normal 22 2 2 7" xfId="29312"/>
    <cellStyle name="Normal 22 2 2 7 2" xfId="29313"/>
    <cellStyle name="Normal 22 2 2 7 2 2" xfId="29314"/>
    <cellStyle name="Normal 22 2 2 7 2 2 2" xfId="29315"/>
    <cellStyle name="Normal 22 2 2 7 2 3" xfId="29316"/>
    <cellStyle name="Normal 22 2 2 7 3" xfId="29317"/>
    <cellStyle name="Normal 22 2 2 7 3 2" xfId="29318"/>
    <cellStyle name="Normal 22 2 2 7 4" xfId="29319"/>
    <cellStyle name="Normal 22 2 2 8" xfId="29320"/>
    <cellStyle name="Normal 22 2 2 8 2" xfId="29321"/>
    <cellStyle name="Normal 22 2 2 8 2 2" xfId="29322"/>
    <cellStyle name="Normal 22 2 2 8 3" xfId="29323"/>
    <cellStyle name="Normal 22 2 2 9" xfId="29324"/>
    <cellStyle name="Normal 22 2 2 9 2" xfId="29325"/>
    <cellStyle name="Normal 22 2 3" xfId="29326"/>
    <cellStyle name="Normal 22 2 3 2" xfId="29327"/>
    <cellStyle name="Normal 22 2 3 2 2" xfId="29328"/>
    <cellStyle name="Normal 22 2 3 2 2 2" xfId="29329"/>
    <cellStyle name="Normal 22 2 3 2 2 2 2" xfId="29330"/>
    <cellStyle name="Normal 22 2 3 2 2 2 2 2" xfId="29331"/>
    <cellStyle name="Normal 22 2 3 2 2 2 2 2 2" xfId="29332"/>
    <cellStyle name="Normal 22 2 3 2 2 2 2 2 2 2" xfId="29333"/>
    <cellStyle name="Normal 22 2 3 2 2 2 2 2 2 2 2" xfId="29334"/>
    <cellStyle name="Normal 22 2 3 2 2 2 2 2 2 3" xfId="29335"/>
    <cellStyle name="Normal 22 2 3 2 2 2 2 2 3" xfId="29336"/>
    <cellStyle name="Normal 22 2 3 2 2 2 2 2 3 2" xfId="29337"/>
    <cellStyle name="Normal 22 2 3 2 2 2 2 2 4" xfId="29338"/>
    <cellStyle name="Normal 22 2 3 2 2 2 2 3" xfId="29339"/>
    <cellStyle name="Normal 22 2 3 2 2 2 2 3 2" xfId="29340"/>
    <cellStyle name="Normal 22 2 3 2 2 2 2 3 2 2" xfId="29341"/>
    <cellStyle name="Normal 22 2 3 2 2 2 2 3 3" xfId="29342"/>
    <cellStyle name="Normal 22 2 3 2 2 2 2 4" xfId="29343"/>
    <cellStyle name="Normal 22 2 3 2 2 2 2 4 2" xfId="29344"/>
    <cellStyle name="Normal 22 2 3 2 2 2 2 5" xfId="29345"/>
    <cellStyle name="Normal 22 2 3 2 2 2 3" xfId="29346"/>
    <cellStyle name="Normal 22 2 3 2 2 2 3 2" xfId="29347"/>
    <cellStyle name="Normal 22 2 3 2 2 2 3 2 2" xfId="29348"/>
    <cellStyle name="Normal 22 2 3 2 2 2 3 2 2 2" xfId="29349"/>
    <cellStyle name="Normal 22 2 3 2 2 2 3 2 3" xfId="29350"/>
    <cellStyle name="Normal 22 2 3 2 2 2 3 3" xfId="29351"/>
    <cellStyle name="Normal 22 2 3 2 2 2 3 3 2" xfId="29352"/>
    <cellStyle name="Normal 22 2 3 2 2 2 3 4" xfId="29353"/>
    <cellStyle name="Normal 22 2 3 2 2 2 4" xfId="29354"/>
    <cellStyle name="Normal 22 2 3 2 2 2 4 2" xfId="29355"/>
    <cellStyle name="Normal 22 2 3 2 2 2 4 2 2" xfId="29356"/>
    <cellStyle name="Normal 22 2 3 2 2 2 4 3" xfId="29357"/>
    <cellStyle name="Normal 22 2 3 2 2 2 5" xfId="29358"/>
    <cellStyle name="Normal 22 2 3 2 2 2 5 2" xfId="29359"/>
    <cellStyle name="Normal 22 2 3 2 2 2 6" xfId="29360"/>
    <cellStyle name="Normal 22 2 3 2 2 3" xfId="29361"/>
    <cellStyle name="Normal 22 2 3 2 2 3 2" xfId="29362"/>
    <cellStyle name="Normal 22 2 3 2 2 3 2 2" xfId="29363"/>
    <cellStyle name="Normal 22 2 3 2 2 3 2 2 2" xfId="29364"/>
    <cellStyle name="Normal 22 2 3 2 2 3 2 2 2 2" xfId="29365"/>
    <cellStyle name="Normal 22 2 3 2 2 3 2 2 3" xfId="29366"/>
    <cellStyle name="Normal 22 2 3 2 2 3 2 3" xfId="29367"/>
    <cellStyle name="Normal 22 2 3 2 2 3 2 3 2" xfId="29368"/>
    <cellStyle name="Normal 22 2 3 2 2 3 2 4" xfId="29369"/>
    <cellStyle name="Normal 22 2 3 2 2 3 3" xfId="29370"/>
    <cellStyle name="Normal 22 2 3 2 2 3 3 2" xfId="29371"/>
    <cellStyle name="Normal 22 2 3 2 2 3 3 2 2" xfId="29372"/>
    <cellStyle name="Normal 22 2 3 2 2 3 3 3" xfId="29373"/>
    <cellStyle name="Normal 22 2 3 2 2 3 4" xfId="29374"/>
    <cellStyle name="Normal 22 2 3 2 2 3 4 2" xfId="29375"/>
    <cellStyle name="Normal 22 2 3 2 2 3 5" xfId="29376"/>
    <cellStyle name="Normal 22 2 3 2 2 4" xfId="29377"/>
    <cellStyle name="Normal 22 2 3 2 2 4 2" xfId="29378"/>
    <cellStyle name="Normal 22 2 3 2 2 4 2 2" xfId="29379"/>
    <cellStyle name="Normal 22 2 3 2 2 4 2 2 2" xfId="29380"/>
    <cellStyle name="Normal 22 2 3 2 2 4 2 3" xfId="29381"/>
    <cellStyle name="Normal 22 2 3 2 2 4 3" xfId="29382"/>
    <cellStyle name="Normal 22 2 3 2 2 4 3 2" xfId="29383"/>
    <cellStyle name="Normal 22 2 3 2 2 4 4" xfId="29384"/>
    <cellStyle name="Normal 22 2 3 2 2 5" xfId="29385"/>
    <cellStyle name="Normal 22 2 3 2 2 5 2" xfId="29386"/>
    <cellStyle name="Normal 22 2 3 2 2 5 2 2" xfId="29387"/>
    <cellStyle name="Normal 22 2 3 2 2 5 3" xfId="29388"/>
    <cellStyle name="Normal 22 2 3 2 2 6" xfId="29389"/>
    <cellStyle name="Normal 22 2 3 2 2 6 2" xfId="29390"/>
    <cellStyle name="Normal 22 2 3 2 2 7" xfId="29391"/>
    <cellStyle name="Normal 22 2 3 2 3" xfId="29392"/>
    <cellStyle name="Normal 22 2 3 2 3 2" xfId="29393"/>
    <cellStyle name="Normal 22 2 3 2 3 2 2" xfId="29394"/>
    <cellStyle name="Normal 22 2 3 2 3 2 2 2" xfId="29395"/>
    <cellStyle name="Normal 22 2 3 2 3 2 2 2 2" xfId="29396"/>
    <cellStyle name="Normal 22 2 3 2 3 2 2 2 2 2" xfId="29397"/>
    <cellStyle name="Normal 22 2 3 2 3 2 2 2 3" xfId="29398"/>
    <cellStyle name="Normal 22 2 3 2 3 2 2 3" xfId="29399"/>
    <cellStyle name="Normal 22 2 3 2 3 2 2 3 2" xfId="29400"/>
    <cellStyle name="Normal 22 2 3 2 3 2 2 4" xfId="29401"/>
    <cellStyle name="Normal 22 2 3 2 3 2 3" xfId="29402"/>
    <cellStyle name="Normal 22 2 3 2 3 2 3 2" xfId="29403"/>
    <cellStyle name="Normal 22 2 3 2 3 2 3 2 2" xfId="29404"/>
    <cellStyle name="Normal 22 2 3 2 3 2 3 3" xfId="29405"/>
    <cellStyle name="Normal 22 2 3 2 3 2 4" xfId="29406"/>
    <cellStyle name="Normal 22 2 3 2 3 2 4 2" xfId="29407"/>
    <cellStyle name="Normal 22 2 3 2 3 2 5" xfId="29408"/>
    <cellStyle name="Normal 22 2 3 2 3 3" xfId="29409"/>
    <cellStyle name="Normal 22 2 3 2 3 3 2" xfId="29410"/>
    <cellStyle name="Normal 22 2 3 2 3 3 2 2" xfId="29411"/>
    <cellStyle name="Normal 22 2 3 2 3 3 2 2 2" xfId="29412"/>
    <cellStyle name="Normal 22 2 3 2 3 3 2 3" xfId="29413"/>
    <cellStyle name="Normal 22 2 3 2 3 3 3" xfId="29414"/>
    <cellStyle name="Normal 22 2 3 2 3 3 3 2" xfId="29415"/>
    <cellStyle name="Normal 22 2 3 2 3 3 4" xfId="29416"/>
    <cellStyle name="Normal 22 2 3 2 3 4" xfId="29417"/>
    <cellStyle name="Normal 22 2 3 2 3 4 2" xfId="29418"/>
    <cellStyle name="Normal 22 2 3 2 3 4 2 2" xfId="29419"/>
    <cellStyle name="Normal 22 2 3 2 3 4 3" xfId="29420"/>
    <cellStyle name="Normal 22 2 3 2 3 5" xfId="29421"/>
    <cellStyle name="Normal 22 2 3 2 3 5 2" xfId="29422"/>
    <cellStyle name="Normal 22 2 3 2 3 6" xfId="29423"/>
    <cellStyle name="Normal 22 2 3 2 4" xfId="29424"/>
    <cellStyle name="Normal 22 2 3 2 4 2" xfId="29425"/>
    <cellStyle name="Normal 22 2 3 2 4 2 2" xfId="29426"/>
    <cellStyle name="Normal 22 2 3 2 4 2 2 2" xfId="29427"/>
    <cellStyle name="Normal 22 2 3 2 4 2 2 2 2" xfId="29428"/>
    <cellStyle name="Normal 22 2 3 2 4 2 2 3" xfId="29429"/>
    <cellStyle name="Normal 22 2 3 2 4 2 3" xfId="29430"/>
    <cellStyle name="Normal 22 2 3 2 4 2 3 2" xfId="29431"/>
    <cellStyle name="Normal 22 2 3 2 4 2 4" xfId="29432"/>
    <cellStyle name="Normal 22 2 3 2 4 3" xfId="29433"/>
    <cellStyle name="Normal 22 2 3 2 4 3 2" xfId="29434"/>
    <cellStyle name="Normal 22 2 3 2 4 3 2 2" xfId="29435"/>
    <cellStyle name="Normal 22 2 3 2 4 3 3" xfId="29436"/>
    <cellStyle name="Normal 22 2 3 2 4 4" xfId="29437"/>
    <cellStyle name="Normal 22 2 3 2 4 4 2" xfId="29438"/>
    <cellStyle name="Normal 22 2 3 2 4 5" xfId="29439"/>
    <cellStyle name="Normal 22 2 3 2 5" xfId="29440"/>
    <cellStyle name="Normal 22 2 3 2 5 2" xfId="29441"/>
    <cellStyle name="Normal 22 2 3 2 5 2 2" xfId="29442"/>
    <cellStyle name="Normal 22 2 3 2 5 2 2 2" xfId="29443"/>
    <cellStyle name="Normal 22 2 3 2 5 2 3" xfId="29444"/>
    <cellStyle name="Normal 22 2 3 2 5 3" xfId="29445"/>
    <cellStyle name="Normal 22 2 3 2 5 3 2" xfId="29446"/>
    <cellStyle name="Normal 22 2 3 2 5 4" xfId="29447"/>
    <cellStyle name="Normal 22 2 3 2 6" xfId="29448"/>
    <cellStyle name="Normal 22 2 3 2 6 2" xfId="29449"/>
    <cellStyle name="Normal 22 2 3 2 6 2 2" xfId="29450"/>
    <cellStyle name="Normal 22 2 3 2 6 3" xfId="29451"/>
    <cellStyle name="Normal 22 2 3 2 7" xfId="29452"/>
    <cellStyle name="Normal 22 2 3 2 7 2" xfId="29453"/>
    <cellStyle name="Normal 22 2 3 2 8" xfId="29454"/>
    <cellStyle name="Normal 22 2 3 3" xfId="29455"/>
    <cellStyle name="Normal 22 2 3 3 2" xfId="29456"/>
    <cellStyle name="Normal 22 2 3 3 2 2" xfId="29457"/>
    <cellStyle name="Normal 22 2 3 3 2 2 2" xfId="29458"/>
    <cellStyle name="Normal 22 2 3 3 2 2 2 2" xfId="29459"/>
    <cellStyle name="Normal 22 2 3 3 2 2 2 2 2" xfId="29460"/>
    <cellStyle name="Normal 22 2 3 3 2 2 2 2 2 2" xfId="29461"/>
    <cellStyle name="Normal 22 2 3 3 2 2 2 2 3" xfId="29462"/>
    <cellStyle name="Normal 22 2 3 3 2 2 2 3" xfId="29463"/>
    <cellStyle name="Normal 22 2 3 3 2 2 2 3 2" xfId="29464"/>
    <cellStyle name="Normal 22 2 3 3 2 2 2 4" xfId="29465"/>
    <cellStyle name="Normal 22 2 3 3 2 2 3" xfId="29466"/>
    <cellStyle name="Normal 22 2 3 3 2 2 3 2" xfId="29467"/>
    <cellStyle name="Normal 22 2 3 3 2 2 3 2 2" xfId="29468"/>
    <cellStyle name="Normal 22 2 3 3 2 2 3 3" xfId="29469"/>
    <cellStyle name="Normal 22 2 3 3 2 2 4" xfId="29470"/>
    <cellStyle name="Normal 22 2 3 3 2 2 4 2" xfId="29471"/>
    <cellStyle name="Normal 22 2 3 3 2 2 5" xfId="29472"/>
    <cellStyle name="Normal 22 2 3 3 2 3" xfId="29473"/>
    <cellStyle name="Normal 22 2 3 3 2 3 2" xfId="29474"/>
    <cellStyle name="Normal 22 2 3 3 2 3 2 2" xfId="29475"/>
    <cellStyle name="Normal 22 2 3 3 2 3 2 2 2" xfId="29476"/>
    <cellStyle name="Normal 22 2 3 3 2 3 2 3" xfId="29477"/>
    <cellStyle name="Normal 22 2 3 3 2 3 3" xfId="29478"/>
    <cellStyle name="Normal 22 2 3 3 2 3 3 2" xfId="29479"/>
    <cellStyle name="Normal 22 2 3 3 2 3 4" xfId="29480"/>
    <cellStyle name="Normal 22 2 3 3 2 4" xfId="29481"/>
    <cellStyle name="Normal 22 2 3 3 2 4 2" xfId="29482"/>
    <cellStyle name="Normal 22 2 3 3 2 4 2 2" xfId="29483"/>
    <cellStyle name="Normal 22 2 3 3 2 4 3" xfId="29484"/>
    <cellStyle name="Normal 22 2 3 3 2 5" xfId="29485"/>
    <cellStyle name="Normal 22 2 3 3 2 5 2" xfId="29486"/>
    <cellStyle name="Normal 22 2 3 3 2 6" xfId="29487"/>
    <cellStyle name="Normal 22 2 3 3 3" xfId="29488"/>
    <cellStyle name="Normal 22 2 3 3 3 2" xfId="29489"/>
    <cellStyle name="Normal 22 2 3 3 3 2 2" xfId="29490"/>
    <cellStyle name="Normal 22 2 3 3 3 2 2 2" xfId="29491"/>
    <cellStyle name="Normal 22 2 3 3 3 2 2 2 2" xfId="29492"/>
    <cellStyle name="Normal 22 2 3 3 3 2 2 3" xfId="29493"/>
    <cellStyle name="Normal 22 2 3 3 3 2 3" xfId="29494"/>
    <cellStyle name="Normal 22 2 3 3 3 2 3 2" xfId="29495"/>
    <cellStyle name="Normal 22 2 3 3 3 2 4" xfId="29496"/>
    <cellStyle name="Normal 22 2 3 3 3 3" xfId="29497"/>
    <cellStyle name="Normal 22 2 3 3 3 3 2" xfId="29498"/>
    <cellStyle name="Normal 22 2 3 3 3 3 2 2" xfId="29499"/>
    <cellStyle name="Normal 22 2 3 3 3 3 3" xfId="29500"/>
    <cellStyle name="Normal 22 2 3 3 3 4" xfId="29501"/>
    <cellStyle name="Normal 22 2 3 3 3 4 2" xfId="29502"/>
    <cellStyle name="Normal 22 2 3 3 3 5" xfId="29503"/>
    <cellStyle name="Normal 22 2 3 3 4" xfId="29504"/>
    <cellStyle name="Normal 22 2 3 3 4 2" xfId="29505"/>
    <cellStyle name="Normal 22 2 3 3 4 2 2" xfId="29506"/>
    <cellStyle name="Normal 22 2 3 3 4 2 2 2" xfId="29507"/>
    <cellStyle name="Normal 22 2 3 3 4 2 3" xfId="29508"/>
    <cellStyle name="Normal 22 2 3 3 4 3" xfId="29509"/>
    <cellStyle name="Normal 22 2 3 3 4 3 2" xfId="29510"/>
    <cellStyle name="Normal 22 2 3 3 4 4" xfId="29511"/>
    <cellStyle name="Normal 22 2 3 3 5" xfId="29512"/>
    <cellStyle name="Normal 22 2 3 3 5 2" xfId="29513"/>
    <cellStyle name="Normal 22 2 3 3 5 2 2" xfId="29514"/>
    <cellStyle name="Normal 22 2 3 3 5 3" xfId="29515"/>
    <cellStyle name="Normal 22 2 3 3 6" xfId="29516"/>
    <cellStyle name="Normal 22 2 3 3 6 2" xfId="29517"/>
    <cellStyle name="Normal 22 2 3 3 7" xfId="29518"/>
    <cellStyle name="Normal 22 2 3 4" xfId="29519"/>
    <cellStyle name="Normal 22 2 3 4 2" xfId="29520"/>
    <cellStyle name="Normal 22 2 3 4 2 2" xfId="29521"/>
    <cellStyle name="Normal 22 2 3 4 2 2 2" xfId="29522"/>
    <cellStyle name="Normal 22 2 3 4 2 2 2 2" xfId="29523"/>
    <cellStyle name="Normal 22 2 3 4 2 2 2 2 2" xfId="29524"/>
    <cellStyle name="Normal 22 2 3 4 2 2 2 3" xfId="29525"/>
    <cellStyle name="Normal 22 2 3 4 2 2 3" xfId="29526"/>
    <cellStyle name="Normal 22 2 3 4 2 2 3 2" xfId="29527"/>
    <cellStyle name="Normal 22 2 3 4 2 2 4" xfId="29528"/>
    <cellStyle name="Normal 22 2 3 4 2 3" xfId="29529"/>
    <cellStyle name="Normal 22 2 3 4 2 3 2" xfId="29530"/>
    <cellStyle name="Normal 22 2 3 4 2 3 2 2" xfId="29531"/>
    <cellStyle name="Normal 22 2 3 4 2 3 3" xfId="29532"/>
    <cellStyle name="Normal 22 2 3 4 2 4" xfId="29533"/>
    <cellStyle name="Normal 22 2 3 4 2 4 2" xfId="29534"/>
    <cellStyle name="Normal 22 2 3 4 2 5" xfId="29535"/>
    <cellStyle name="Normal 22 2 3 4 3" xfId="29536"/>
    <cellStyle name="Normal 22 2 3 4 3 2" xfId="29537"/>
    <cellStyle name="Normal 22 2 3 4 3 2 2" xfId="29538"/>
    <cellStyle name="Normal 22 2 3 4 3 2 2 2" xfId="29539"/>
    <cellStyle name="Normal 22 2 3 4 3 2 3" xfId="29540"/>
    <cellStyle name="Normal 22 2 3 4 3 3" xfId="29541"/>
    <cellStyle name="Normal 22 2 3 4 3 3 2" xfId="29542"/>
    <cellStyle name="Normal 22 2 3 4 3 4" xfId="29543"/>
    <cellStyle name="Normal 22 2 3 4 4" xfId="29544"/>
    <cellStyle name="Normal 22 2 3 4 4 2" xfId="29545"/>
    <cellStyle name="Normal 22 2 3 4 4 2 2" xfId="29546"/>
    <cellStyle name="Normal 22 2 3 4 4 3" xfId="29547"/>
    <cellStyle name="Normal 22 2 3 4 5" xfId="29548"/>
    <cellStyle name="Normal 22 2 3 4 5 2" xfId="29549"/>
    <cellStyle name="Normal 22 2 3 4 6" xfId="29550"/>
    <cellStyle name="Normal 22 2 3 5" xfId="29551"/>
    <cellStyle name="Normal 22 2 3 5 2" xfId="29552"/>
    <cellStyle name="Normal 22 2 3 5 2 2" xfId="29553"/>
    <cellStyle name="Normal 22 2 3 5 2 2 2" xfId="29554"/>
    <cellStyle name="Normal 22 2 3 5 2 2 2 2" xfId="29555"/>
    <cellStyle name="Normal 22 2 3 5 2 2 3" xfId="29556"/>
    <cellStyle name="Normal 22 2 3 5 2 3" xfId="29557"/>
    <cellStyle name="Normal 22 2 3 5 2 3 2" xfId="29558"/>
    <cellStyle name="Normal 22 2 3 5 2 4" xfId="29559"/>
    <cellStyle name="Normal 22 2 3 5 3" xfId="29560"/>
    <cellStyle name="Normal 22 2 3 5 3 2" xfId="29561"/>
    <cellStyle name="Normal 22 2 3 5 3 2 2" xfId="29562"/>
    <cellStyle name="Normal 22 2 3 5 3 3" xfId="29563"/>
    <cellStyle name="Normal 22 2 3 5 4" xfId="29564"/>
    <cellStyle name="Normal 22 2 3 5 4 2" xfId="29565"/>
    <cellStyle name="Normal 22 2 3 5 5" xfId="29566"/>
    <cellStyle name="Normal 22 2 3 6" xfId="29567"/>
    <cellStyle name="Normal 22 2 3 6 2" xfId="29568"/>
    <cellStyle name="Normal 22 2 3 6 2 2" xfId="29569"/>
    <cellStyle name="Normal 22 2 3 6 2 2 2" xfId="29570"/>
    <cellStyle name="Normal 22 2 3 6 2 3" xfId="29571"/>
    <cellStyle name="Normal 22 2 3 6 3" xfId="29572"/>
    <cellStyle name="Normal 22 2 3 6 3 2" xfId="29573"/>
    <cellStyle name="Normal 22 2 3 6 4" xfId="29574"/>
    <cellStyle name="Normal 22 2 3 7" xfId="29575"/>
    <cellStyle name="Normal 22 2 3 7 2" xfId="29576"/>
    <cellStyle name="Normal 22 2 3 7 2 2" xfId="29577"/>
    <cellStyle name="Normal 22 2 3 7 3" xfId="29578"/>
    <cellStyle name="Normal 22 2 3 8" xfId="29579"/>
    <cellStyle name="Normal 22 2 3 8 2" xfId="29580"/>
    <cellStyle name="Normal 22 2 3 9" xfId="29581"/>
    <cellStyle name="Normal 22 2 4" xfId="29582"/>
    <cellStyle name="Normal 22 2 4 2" xfId="29583"/>
    <cellStyle name="Normal 22 2 4 2 2" xfId="29584"/>
    <cellStyle name="Normal 22 2 4 2 2 2" xfId="29585"/>
    <cellStyle name="Normal 22 2 4 2 2 2 2" xfId="29586"/>
    <cellStyle name="Normal 22 2 4 2 2 2 2 2" xfId="29587"/>
    <cellStyle name="Normal 22 2 4 2 2 2 2 2 2" xfId="29588"/>
    <cellStyle name="Normal 22 2 4 2 2 2 2 2 2 2" xfId="29589"/>
    <cellStyle name="Normal 22 2 4 2 2 2 2 2 3" xfId="29590"/>
    <cellStyle name="Normal 22 2 4 2 2 2 2 3" xfId="29591"/>
    <cellStyle name="Normal 22 2 4 2 2 2 2 3 2" xfId="29592"/>
    <cellStyle name="Normal 22 2 4 2 2 2 2 4" xfId="29593"/>
    <cellStyle name="Normal 22 2 4 2 2 2 3" xfId="29594"/>
    <cellStyle name="Normal 22 2 4 2 2 2 3 2" xfId="29595"/>
    <cellStyle name="Normal 22 2 4 2 2 2 3 2 2" xfId="29596"/>
    <cellStyle name="Normal 22 2 4 2 2 2 3 3" xfId="29597"/>
    <cellStyle name="Normal 22 2 4 2 2 2 4" xfId="29598"/>
    <cellStyle name="Normal 22 2 4 2 2 2 4 2" xfId="29599"/>
    <cellStyle name="Normal 22 2 4 2 2 2 5" xfId="29600"/>
    <cellStyle name="Normal 22 2 4 2 2 3" xfId="29601"/>
    <cellStyle name="Normal 22 2 4 2 2 3 2" xfId="29602"/>
    <cellStyle name="Normal 22 2 4 2 2 3 2 2" xfId="29603"/>
    <cellStyle name="Normal 22 2 4 2 2 3 2 2 2" xfId="29604"/>
    <cellStyle name="Normal 22 2 4 2 2 3 2 3" xfId="29605"/>
    <cellStyle name="Normal 22 2 4 2 2 3 3" xfId="29606"/>
    <cellStyle name="Normal 22 2 4 2 2 3 3 2" xfId="29607"/>
    <cellStyle name="Normal 22 2 4 2 2 3 4" xfId="29608"/>
    <cellStyle name="Normal 22 2 4 2 2 4" xfId="29609"/>
    <cellStyle name="Normal 22 2 4 2 2 4 2" xfId="29610"/>
    <cellStyle name="Normal 22 2 4 2 2 4 2 2" xfId="29611"/>
    <cellStyle name="Normal 22 2 4 2 2 4 3" xfId="29612"/>
    <cellStyle name="Normal 22 2 4 2 2 5" xfId="29613"/>
    <cellStyle name="Normal 22 2 4 2 2 5 2" xfId="29614"/>
    <cellStyle name="Normal 22 2 4 2 2 6" xfId="29615"/>
    <cellStyle name="Normal 22 2 4 2 3" xfId="29616"/>
    <cellStyle name="Normal 22 2 4 2 3 2" xfId="29617"/>
    <cellStyle name="Normal 22 2 4 2 3 2 2" xfId="29618"/>
    <cellStyle name="Normal 22 2 4 2 3 2 2 2" xfId="29619"/>
    <cellStyle name="Normal 22 2 4 2 3 2 2 2 2" xfId="29620"/>
    <cellStyle name="Normal 22 2 4 2 3 2 2 3" xfId="29621"/>
    <cellStyle name="Normal 22 2 4 2 3 2 3" xfId="29622"/>
    <cellStyle name="Normal 22 2 4 2 3 2 3 2" xfId="29623"/>
    <cellStyle name="Normal 22 2 4 2 3 2 4" xfId="29624"/>
    <cellStyle name="Normal 22 2 4 2 3 3" xfId="29625"/>
    <cellStyle name="Normal 22 2 4 2 3 3 2" xfId="29626"/>
    <cellStyle name="Normal 22 2 4 2 3 3 2 2" xfId="29627"/>
    <cellStyle name="Normal 22 2 4 2 3 3 3" xfId="29628"/>
    <cellStyle name="Normal 22 2 4 2 3 4" xfId="29629"/>
    <cellStyle name="Normal 22 2 4 2 3 4 2" xfId="29630"/>
    <cellStyle name="Normal 22 2 4 2 3 5" xfId="29631"/>
    <cellStyle name="Normal 22 2 4 2 4" xfId="29632"/>
    <cellStyle name="Normal 22 2 4 2 4 2" xfId="29633"/>
    <cellStyle name="Normal 22 2 4 2 4 2 2" xfId="29634"/>
    <cellStyle name="Normal 22 2 4 2 4 2 2 2" xfId="29635"/>
    <cellStyle name="Normal 22 2 4 2 4 2 3" xfId="29636"/>
    <cellStyle name="Normal 22 2 4 2 4 3" xfId="29637"/>
    <cellStyle name="Normal 22 2 4 2 4 3 2" xfId="29638"/>
    <cellStyle name="Normal 22 2 4 2 4 4" xfId="29639"/>
    <cellStyle name="Normal 22 2 4 2 5" xfId="29640"/>
    <cellStyle name="Normal 22 2 4 2 5 2" xfId="29641"/>
    <cellStyle name="Normal 22 2 4 2 5 2 2" xfId="29642"/>
    <cellStyle name="Normal 22 2 4 2 5 3" xfId="29643"/>
    <cellStyle name="Normal 22 2 4 2 6" xfId="29644"/>
    <cellStyle name="Normal 22 2 4 2 6 2" xfId="29645"/>
    <cellStyle name="Normal 22 2 4 2 7" xfId="29646"/>
    <cellStyle name="Normal 22 2 4 3" xfId="29647"/>
    <cellStyle name="Normal 22 2 4 3 2" xfId="29648"/>
    <cellStyle name="Normal 22 2 4 3 2 2" xfId="29649"/>
    <cellStyle name="Normal 22 2 4 3 2 2 2" xfId="29650"/>
    <cellStyle name="Normal 22 2 4 3 2 2 2 2" xfId="29651"/>
    <cellStyle name="Normal 22 2 4 3 2 2 2 2 2" xfId="29652"/>
    <cellStyle name="Normal 22 2 4 3 2 2 2 3" xfId="29653"/>
    <cellStyle name="Normal 22 2 4 3 2 2 3" xfId="29654"/>
    <cellStyle name="Normal 22 2 4 3 2 2 3 2" xfId="29655"/>
    <cellStyle name="Normal 22 2 4 3 2 2 4" xfId="29656"/>
    <cellStyle name="Normal 22 2 4 3 2 3" xfId="29657"/>
    <cellStyle name="Normal 22 2 4 3 2 3 2" xfId="29658"/>
    <cellStyle name="Normal 22 2 4 3 2 3 2 2" xfId="29659"/>
    <cellStyle name="Normal 22 2 4 3 2 3 3" xfId="29660"/>
    <cellStyle name="Normal 22 2 4 3 2 4" xfId="29661"/>
    <cellStyle name="Normal 22 2 4 3 2 4 2" xfId="29662"/>
    <cellStyle name="Normal 22 2 4 3 2 5" xfId="29663"/>
    <cellStyle name="Normal 22 2 4 3 3" xfId="29664"/>
    <cellStyle name="Normal 22 2 4 3 3 2" xfId="29665"/>
    <cellStyle name="Normal 22 2 4 3 3 2 2" xfId="29666"/>
    <cellStyle name="Normal 22 2 4 3 3 2 2 2" xfId="29667"/>
    <cellStyle name="Normal 22 2 4 3 3 2 3" xfId="29668"/>
    <cellStyle name="Normal 22 2 4 3 3 3" xfId="29669"/>
    <cellStyle name="Normal 22 2 4 3 3 3 2" xfId="29670"/>
    <cellStyle name="Normal 22 2 4 3 3 4" xfId="29671"/>
    <cellStyle name="Normal 22 2 4 3 4" xfId="29672"/>
    <cellStyle name="Normal 22 2 4 3 4 2" xfId="29673"/>
    <cellStyle name="Normal 22 2 4 3 4 2 2" xfId="29674"/>
    <cellStyle name="Normal 22 2 4 3 4 3" xfId="29675"/>
    <cellStyle name="Normal 22 2 4 3 5" xfId="29676"/>
    <cellStyle name="Normal 22 2 4 3 5 2" xfId="29677"/>
    <cellStyle name="Normal 22 2 4 3 6" xfId="29678"/>
    <cellStyle name="Normal 22 2 4 4" xfId="29679"/>
    <cellStyle name="Normal 22 2 4 4 2" xfId="29680"/>
    <cellStyle name="Normal 22 2 4 4 2 2" xfId="29681"/>
    <cellStyle name="Normal 22 2 4 4 2 2 2" xfId="29682"/>
    <cellStyle name="Normal 22 2 4 4 2 2 2 2" xfId="29683"/>
    <cellStyle name="Normal 22 2 4 4 2 2 3" xfId="29684"/>
    <cellStyle name="Normal 22 2 4 4 2 3" xfId="29685"/>
    <cellStyle name="Normal 22 2 4 4 2 3 2" xfId="29686"/>
    <cellStyle name="Normal 22 2 4 4 2 4" xfId="29687"/>
    <cellStyle name="Normal 22 2 4 4 3" xfId="29688"/>
    <cellStyle name="Normal 22 2 4 4 3 2" xfId="29689"/>
    <cellStyle name="Normal 22 2 4 4 3 2 2" xfId="29690"/>
    <cellStyle name="Normal 22 2 4 4 3 3" xfId="29691"/>
    <cellStyle name="Normal 22 2 4 4 4" xfId="29692"/>
    <cellStyle name="Normal 22 2 4 4 4 2" xfId="29693"/>
    <cellStyle name="Normal 22 2 4 4 5" xfId="29694"/>
    <cellStyle name="Normal 22 2 4 5" xfId="29695"/>
    <cellStyle name="Normal 22 2 4 5 2" xfId="29696"/>
    <cellStyle name="Normal 22 2 4 5 2 2" xfId="29697"/>
    <cellStyle name="Normal 22 2 4 5 2 2 2" xfId="29698"/>
    <cellStyle name="Normal 22 2 4 5 2 3" xfId="29699"/>
    <cellStyle name="Normal 22 2 4 5 3" xfId="29700"/>
    <cellStyle name="Normal 22 2 4 5 3 2" xfId="29701"/>
    <cellStyle name="Normal 22 2 4 5 4" xfId="29702"/>
    <cellStyle name="Normal 22 2 4 6" xfId="29703"/>
    <cellStyle name="Normal 22 2 4 6 2" xfId="29704"/>
    <cellStyle name="Normal 22 2 4 6 2 2" xfId="29705"/>
    <cellStyle name="Normal 22 2 4 6 3" xfId="29706"/>
    <cellStyle name="Normal 22 2 4 7" xfId="29707"/>
    <cellStyle name="Normal 22 2 4 7 2" xfId="29708"/>
    <cellStyle name="Normal 22 2 4 8" xfId="29709"/>
    <cellStyle name="Normal 22 2 5" xfId="29710"/>
    <cellStyle name="Normal 22 2 5 2" xfId="29711"/>
    <cellStyle name="Normal 22 2 5 2 2" xfId="29712"/>
    <cellStyle name="Normal 22 2 5 2 2 2" xfId="29713"/>
    <cellStyle name="Normal 22 2 5 2 2 2 2" xfId="29714"/>
    <cellStyle name="Normal 22 2 5 2 2 2 2 2" xfId="29715"/>
    <cellStyle name="Normal 22 2 5 2 2 2 2 2 2" xfId="29716"/>
    <cellStyle name="Normal 22 2 5 2 2 2 2 3" xfId="29717"/>
    <cellStyle name="Normal 22 2 5 2 2 2 3" xfId="29718"/>
    <cellStyle name="Normal 22 2 5 2 2 2 3 2" xfId="29719"/>
    <cellStyle name="Normal 22 2 5 2 2 2 4" xfId="29720"/>
    <cellStyle name="Normal 22 2 5 2 2 3" xfId="29721"/>
    <cellStyle name="Normal 22 2 5 2 2 3 2" xfId="29722"/>
    <cellStyle name="Normal 22 2 5 2 2 3 2 2" xfId="29723"/>
    <cellStyle name="Normal 22 2 5 2 2 3 3" xfId="29724"/>
    <cellStyle name="Normal 22 2 5 2 2 4" xfId="29725"/>
    <cellStyle name="Normal 22 2 5 2 2 4 2" xfId="29726"/>
    <cellStyle name="Normal 22 2 5 2 2 5" xfId="29727"/>
    <cellStyle name="Normal 22 2 5 2 3" xfId="29728"/>
    <cellStyle name="Normal 22 2 5 2 3 2" xfId="29729"/>
    <cellStyle name="Normal 22 2 5 2 3 2 2" xfId="29730"/>
    <cellStyle name="Normal 22 2 5 2 3 2 2 2" xfId="29731"/>
    <cellStyle name="Normal 22 2 5 2 3 2 3" xfId="29732"/>
    <cellStyle name="Normal 22 2 5 2 3 3" xfId="29733"/>
    <cellStyle name="Normal 22 2 5 2 3 3 2" xfId="29734"/>
    <cellStyle name="Normal 22 2 5 2 3 4" xfId="29735"/>
    <cellStyle name="Normal 22 2 5 2 4" xfId="29736"/>
    <cellStyle name="Normal 22 2 5 2 4 2" xfId="29737"/>
    <cellStyle name="Normal 22 2 5 2 4 2 2" xfId="29738"/>
    <cellStyle name="Normal 22 2 5 2 4 3" xfId="29739"/>
    <cellStyle name="Normal 22 2 5 2 5" xfId="29740"/>
    <cellStyle name="Normal 22 2 5 2 5 2" xfId="29741"/>
    <cellStyle name="Normal 22 2 5 2 6" xfId="29742"/>
    <cellStyle name="Normal 22 2 5 3" xfId="29743"/>
    <cellStyle name="Normal 22 2 5 3 2" xfId="29744"/>
    <cellStyle name="Normal 22 2 5 3 2 2" xfId="29745"/>
    <cellStyle name="Normal 22 2 5 3 2 2 2" xfId="29746"/>
    <cellStyle name="Normal 22 2 5 3 2 2 2 2" xfId="29747"/>
    <cellStyle name="Normal 22 2 5 3 2 2 3" xfId="29748"/>
    <cellStyle name="Normal 22 2 5 3 2 3" xfId="29749"/>
    <cellStyle name="Normal 22 2 5 3 2 3 2" xfId="29750"/>
    <cellStyle name="Normal 22 2 5 3 2 4" xfId="29751"/>
    <cellStyle name="Normal 22 2 5 3 3" xfId="29752"/>
    <cellStyle name="Normal 22 2 5 3 3 2" xfId="29753"/>
    <cellStyle name="Normal 22 2 5 3 3 2 2" xfId="29754"/>
    <cellStyle name="Normal 22 2 5 3 3 3" xfId="29755"/>
    <cellStyle name="Normal 22 2 5 3 4" xfId="29756"/>
    <cellStyle name="Normal 22 2 5 3 4 2" xfId="29757"/>
    <cellStyle name="Normal 22 2 5 3 5" xfId="29758"/>
    <cellStyle name="Normal 22 2 5 4" xfId="29759"/>
    <cellStyle name="Normal 22 2 5 4 2" xfId="29760"/>
    <cellStyle name="Normal 22 2 5 4 2 2" xfId="29761"/>
    <cellStyle name="Normal 22 2 5 4 2 2 2" xfId="29762"/>
    <cellStyle name="Normal 22 2 5 4 2 3" xfId="29763"/>
    <cellStyle name="Normal 22 2 5 4 3" xfId="29764"/>
    <cellStyle name="Normal 22 2 5 4 3 2" xfId="29765"/>
    <cellStyle name="Normal 22 2 5 4 4" xfId="29766"/>
    <cellStyle name="Normal 22 2 5 5" xfId="29767"/>
    <cellStyle name="Normal 22 2 5 5 2" xfId="29768"/>
    <cellStyle name="Normal 22 2 5 5 2 2" xfId="29769"/>
    <cellStyle name="Normal 22 2 5 5 3" xfId="29770"/>
    <cellStyle name="Normal 22 2 5 6" xfId="29771"/>
    <cellStyle name="Normal 22 2 5 6 2" xfId="29772"/>
    <cellStyle name="Normal 22 2 5 7" xfId="29773"/>
    <cellStyle name="Normal 22 2 6" xfId="29774"/>
    <cellStyle name="Normal 22 2 6 2" xfId="29775"/>
    <cellStyle name="Normal 22 2 6 2 2" xfId="29776"/>
    <cellStyle name="Normal 22 2 6 2 2 2" xfId="29777"/>
    <cellStyle name="Normal 22 2 6 2 2 2 2" xfId="29778"/>
    <cellStyle name="Normal 22 2 6 2 2 2 2 2" xfId="29779"/>
    <cellStyle name="Normal 22 2 6 2 2 2 3" xfId="29780"/>
    <cellStyle name="Normal 22 2 6 2 2 3" xfId="29781"/>
    <cellStyle name="Normal 22 2 6 2 2 3 2" xfId="29782"/>
    <cellStyle name="Normal 22 2 6 2 2 4" xfId="29783"/>
    <cellStyle name="Normal 22 2 6 2 3" xfId="29784"/>
    <cellStyle name="Normal 22 2 6 2 3 2" xfId="29785"/>
    <cellStyle name="Normal 22 2 6 2 3 2 2" xfId="29786"/>
    <cellStyle name="Normal 22 2 6 2 3 3" xfId="29787"/>
    <cellStyle name="Normal 22 2 6 2 4" xfId="29788"/>
    <cellStyle name="Normal 22 2 6 2 4 2" xfId="29789"/>
    <cellStyle name="Normal 22 2 6 2 5" xfId="29790"/>
    <cellStyle name="Normal 22 2 6 3" xfId="29791"/>
    <cellStyle name="Normal 22 2 6 3 2" xfId="29792"/>
    <cellStyle name="Normal 22 2 6 3 2 2" xfId="29793"/>
    <cellStyle name="Normal 22 2 6 3 2 2 2" xfId="29794"/>
    <cellStyle name="Normal 22 2 6 3 2 3" xfId="29795"/>
    <cellStyle name="Normal 22 2 6 3 3" xfId="29796"/>
    <cellStyle name="Normal 22 2 6 3 3 2" xfId="29797"/>
    <cellStyle name="Normal 22 2 6 3 4" xfId="29798"/>
    <cellStyle name="Normal 22 2 6 4" xfId="29799"/>
    <cellStyle name="Normal 22 2 6 4 2" xfId="29800"/>
    <cellStyle name="Normal 22 2 6 4 2 2" xfId="29801"/>
    <cellStyle name="Normal 22 2 6 4 3" xfId="29802"/>
    <cellStyle name="Normal 22 2 6 5" xfId="29803"/>
    <cellStyle name="Normal 22 2 6 5 2" xfId="29804"/>
    <cellStyle name="Normal 22 2 6 6" xfId="29805"/>
    <cellStyle name="Normal 22 2 7" xfId="29806"/>
    <cellStyle name="Normal 22 2 7 2" xfId="29807"/>
    <cellStyle name="Normal 22 2 7 2 2" xfId="29808"/>
    <cellStyle name="Normal 22 2 7 2 2 2" xfId="29809"/>
    <cellStyle name="Normal 22 2 7 2 2 2 2" xfId="29810"/>
    <cellStyle name="Normal 22 2 7 2 2 3" xfId="29811"/>
    <cellStyle name="Normal 22 2 7 2 3" xfId="29812"/>
    <cellStyle name="Normal 22 2 7 2 3 2" xfId="29813"/>
    <cellStyle name="Normal 22 2 7 2 4" xfId="29814"/>
    <cellStyle name="Normal 22 2 7 3" xfId="29815"/>
    <cellStyle name="Normal 22 2 7 3 2" xfId="29816"/>
    <cellStyle name="Normal 22 2 7 3 2 2" xfId="29817"/>
    <cellStyle name="Normal 22 2 7 3 3" xfId="29818"/>
    <cellStyle name="Normal 22 2 7 4" xfId="29819"/>
    <cellStyle name="Normal 22 2 7 4 2" xfId="29820"/>
    <cellStyle name="Normal 22 2 7 5" xfId="29821"/>
    <cellStyle name="Normal 22 2 8" xfId="29822"/>
    <cellStyle name="Normal 22 2 8 2" xfId="29823"/>
    <cellStyle name="Normal 22 2 8 2 2" xfId="29824"/>
    <cellStyle name="Normal 22 2 8 2 2 2" xfId="29825"/>
    <cellStyle name="Normal 22 2 8 2 3" xfId="29826"/>
    <cellStyle name="Normal 22 2 8 3" xfId="29827"/>
    <cellStyle name="Normal 22 2 8 3 2" xfId="29828"/>
    <cellStyle name="Normal 22 2 8 4" xfId="29829"/>
    <cellStyle name="Normal 22 2 9" xfId="29830"/>
    <cellStyle name="Normal 22 2 9 2" xfId="29831"/>
    <cellStyle name="Normal 22 2 9 2 2" xfId="29832"/>
    <cellStyle name="Normal 22 2 9 3" xfId="29833"/>
    <cellStyle name="Normal 22 3" xfId="29834"/>
    <cellStyle name="Normal 22 3 10" xfId="29835"/>
    <cellStyle name="Normal 22 3 2" xfId="29836"/>
    <cellStyle name="Normal 22 3 2 2" xfId="29837"/>
    <cellStyle name="Normal 22 3 2 2 2" xfId="29838"/>
    <cellStyle name="Normal 22 3 2 2 2 2" xfId="29839"/>
    <cellStyle name="Normal 22 3 2 2 2 2 2" xfId="29840"/>
    <cellStyle name="Normal 22 3 2 2 2 2 2 2" xfId="29841"/>
    <cellStyle name="Normal 22 3 2 2 2 2 2 2 2" xfId="29842"/>
    <cellStyle name="Normal 22 3 2 2 2 2 2 2 2 2" xfId="29843"/>
    <cellStyle name="Normal 22 3 2 2 2 2 2 2 2 2 2" xfId="29844"/>
    <cellStyle name="Normal 22 3 2 2 2 2 2 2 2 3" xfId="29845"/>
    <cellStyle name="Normal 22 3 2 2 2 2 2 2 3" xfId="29846"/>
    <cellStyle name="Normal 22 3 2 2 2 2 2 2 3 2" xfId="29847"/>
    <cellStyle name="Normal 22 3 2 2 2 2 2 2 4" xfId="29848"/>
    <cellStyle name="Normal 22 3 2 2 2 2 2 3" xfId="29849"/>
    <cellStyle name="Normal 22 3 2 2 2 2 2 3 2" xfId="29850"/>
    <cellStyle name="Normal 22 3 2 2 2 2 2 3 2 2" xfId="29851"/>
    <cellStyle name="Normal 22 3 2 2 2 2 2 3 3" xfId="29852"/>
    <cellStyle name="Normal 22 3 2 2 2 2 2 4" xfId="29853"/>
    <cellStyle name="Normal 22 3 2 2 2 2 2 4 2" xfId="29854"/>
    <cellStyle name="Normal 22 3 2 2 2 2 2 5" xfId="29855"/>
    <cellStyle name="Normal 22 3 2 2 2 2 3" xfId="29856"/>
    <cellStyle name="Normal 22 3 2 2 2 2 3 2" xfId="29857"/>
    <cellStyle name="Normal 22 3 2 2 2 2 3 2 2" xfId="29858"/>
    <cellStyle name="Normal 22 3 2 2 2 2 3 2 2 2" xfId="29859"/>
    <cellStyle name="Normal 22 3 2 2 2 2 3 2 3" xfId="29860"/>
    <cellStyle name="Normal 22 3 2 2 2 2 3 3" xfId="29861"/>
    <cellStyle name="Normal 22 3 2 2 2 2 3 3 2" xfId="29862"/>
    <cellStyle name="Normal 22 3 2 2 2 2 3 4" xfId="29863"/>
    <cellStyle name="Normal 22 3 2 2 2 2 4" xfId="29864"/>
    <cellStyle name="Normal 22 3 2 2 2 2 4 2" xfId="29865"/>
    <cellStyle name="Normal 22 3 2 2 2 2 4 2 2" xfId="29866"/>
    <cellStyle name="Normal 22 3 2 2 2 2 4 3" xfId="29867"/>
    <cellStyle name="Normal 22 3 2 2 2 2 5" xfId="29868"/>
    <cellStyle name="Normal 22 3 2 2 2 2 5 2" xfId="29869"/>
    <cellStyle name="Normal 22 3 2 2 2 2 6" xfId="29870"/>
    <cellStyle name="Normal 22 3 2 2 2 3" xfId="29871"/>
    <cellStyle name="Normal 22 3 2 2 2 3 2" xfId="29872"/>
    <cellStyle name="Normal 22 3 2 2 2 3 2 2" xfId="29873"/>
    <cellStyle name="Normal 22 3 2 2 2 3 2 2 2" xfId="29874"/>
    <cellStyle name="Normal 22 3 2 2 2 3 2 2 2 2" xfId="29875"/>
    <cellStyle name="Normal 22 3 2 2 2 3 2 2 3" xfId="29876"/>
    <cellStyle name="Normal 22 3 2 2 2 3 2 3" xfId="29877"/>
    <cellStyle name="Normal 22 3 2 2 2 3 2 3 2" xfId="29878"/>
    <cellStyle name="Normal 22 3 2 2 2 3 2 4" xfId="29879"/>
    <cellStyle name="Normal 22 3 2 2 2 3 3" xfId="29880"/>
    <cellStyle name="Normal 22 3 2 2 2 3 3 2" xfId="29881"/>
    <cellStyle name="Normal 22 3 2 2 2 3 3 2 2" xfId="29882"/>
    <cellStyle name="Normal 22 3 2 2 2 3 3 3" xfId="29883"/>
    <cellStyle name="Normal 22 3 2 2 2 3 4" xfId="29884"/>
    <cellStyle name="Normal 22 3 2 2 2 3 4 2" xfId="29885"/>
    <cellStyle name="Normal 22 3 2 2 2 3 5" xfId="29886"/>
    <cellStyle name="Normal 22 3 2 2 2 4" xfId="29887"/>
    <cellStyle name="Normal 22 3 2 2 2 4 2" xfId="29888"/>
    <cellStyle name="Normal 22 3 2 2 2 4 2 2" xfId="29889"/>
    <cellStyle name="Normal 22 3 2 2 2 4 2 2 2" xfId="29890"/>
    <cellStyle name="Normal 22 3 2 2 2 4 2 3" xfId="29891"/>
    <cellStyle name="Normal 22 3 2 2 2 4 3" xfId="29892"/>
    <cellStyle name="Normal 22 3 2 2 2 4 3 2" xfId="29893"/>
    <cellStyle name="Normal 22 3 2 2 2 4 4" xfId="29894"/>
    <cellStyle name="Normal 22 3 2 2 2 5" xfId="29895"/>
    <cellStyle name="Normal 22 3 2 2 2 5 2" xfId="29896"/>
    <cellStyle name="Normal 22 3 2 2 2 5 2 2" xfId="29897"/>
    <cellStyle name="Normal 22 3 2 2 2 5 3" xfId="29898"/>
    <cellStyle name="Normal 22 3 2 2 2 6" xfId="29899"/>
    <cellStyle name="Normal 22 3 2 2 2 6 2" xfId="29900"/>
    <cellStyle name="Normal 22 3 2 2 2 7" xfId="29901"/>
    <cellStyle name="Normal 22 3 2 2 3" xfId="29902"/>
    <cellStyle name="Normal 22 3 2 2 3 2" xfId="29903"/>
    <cellStyle name="Normal 22 3 2 2 3 2 2" xfId="29904"/>
    <cellStyle name="Normal 22 3 2 2 3 2 2 2" xfId="29905"/>
    <cellStyle name="Normal 22 3 2 2 3 2 2 2 2" xfId="29906"/>
    <cellStyle name="Normal 22 3 2 2 3 2 2 2 2 2" xfId="29907"/>
    <cellStyle name="Normal 22 3 2 2 3 2 2 2 3" xfId="29908"/>
    <cellStyle name="Normal 22 3 2 2 3 2 2 3" xfId="29909"/>
    <cellStyle name="Normal 22 3 2 2 3 2 2 3 2" xfId="29910"/>
    <cellStyle name="Normal 22 3 2 2 3 2 2 4" xfId="29911"/>
    <cellStyle name="Normal 22 3 2 2 3 2 3" xfId="29912"/>
    <cellStyle name="Normal 22 3 2 2 3 2 3 2" xfId="29913"/>
    <cellStyle name="Normal 22 3 2 2 3 2 3 2 2" xfId="29914"/>
    <cellStyle name="Normal 22 3 2 2 3 2 3 3" xfId="29915"/>
    <cellStyle name="Normal 22 3 2 2 3 2 4" xfId="29916"/>
    <cellStyle name="Normal 22 3 2 2 3 2 4 2" xfId="29917"/>
    <cellStyle name="Normal 22 3 2 2 3 2 5" xfId="29918"/>
    <cellStyle name="Normal 22 3 2 2 3 3" xfId="29919"/>
    <cellStyle name="Normal 22 3 2 2 3 3 2" xfId="29920"/>
    <cellStyle name="Normal 22 3 2 2 3 3 2 2" xfId="29921"/>
    <cellStyle name="Normal 22 3 2 2 3 3 2 2 2" xfId="29922"/>
    <cellStyle name="Normal 22 3 2 2 3 3 2 3" xfId="29923"/>
    <cellStyle name="Normal 22 3 2 2 3 3 3" xfId="29924"/>
    <cellStyle name="Normal 22 3 2 2 3 3 3 2" xfId="29925"/>
    <cellStyle name="Normal 22 3 2 2 3 3 4" xfId="29926"/>
    <cellStyle name="Normal 22 3 2 2 3 4" xfId="29927"/>
    <cellStyle name="Normal 22 3 2 2 3 4 2" xfId="29928"/>
    <cellStyle name="Normal 22 3 2 2 3 4 2 2" xfId="29929"/>
    <cellStyle name="Normal 22 3 2 2 3 4 3" xfId="29930"/>
    <cellStyle name="Normal 22 3 2 2 3 5" xfId="29931"/>
    <cellStyle name="Normal 22 3 2 2 3 5 2" xfId="29932"/>
    <cellStyle name="Normal 22 3 2 2 3 6" xfId="29933"/>
    <cellStyle name="Normal 22 3 2 2 4" xfId="29934"/>
    <cellStyle name="Normal 22 3 2 2 4 2" xfId="29935"/>
    <cellStyle name="Normal 22 3 2 2 4 2 2" xfId="29936"/>
    <cellStyle name="Normal 22 3 2 2 4 2 2 2" xfId="29937"/>
    <cellStyle name="Normal 22 3 2 2 4 2 2 2 2" xfId="29938"/>
    <cellStyle name="Normal 22 3 2 2 4 2 2 3" xfId="29939"/>
    <cellStyle name="Normal 22 3 2 2 4 2 3" xfId="29940"/>
    <cellStyle name="Normal 22 3 2 2 4 2 3 2" xfId="29941"/>
    <cellStyle name="Normal 22 3 2 2 4 2 4" xfId="29942"/>
    <cellStyle name="Normal 22 3 2 2 4 3" xfId="29943"/>
    <cellStyle name="Normal 22 3 2 2 4 3 2" xfId="29944"/>
    <cellStyle name="Normal 22 3 2 2 4 3 2 2" xfId="29945"/>
    <cellStyle name="Normal 22 3 2 2 4 3 3" xfId="29946"/>
    <cellStyle name="Normal 22 3 2 2 4 4" xfId="29947"/>
    <cellStyle name="Normal 22 3 2 2 4 4 2" xfId="29948"/>
    <cellStyle name="Normal 22 3 2 2 4 5" xfId="29949"/>
    <cellStyle name="Normal 22 3 2 2 5" xfId="29950"/>
    <cellStyle name="Normal 22 3 2 2 5 2" xfId="29951"/>
    <cellStyle name="Normal 22 3 2 2 5 2 2" xfId="29952"/>
    <cellStyle name="Normal 22 3 2 2 5 2 2 2" xfId="29953"/>
    <cellStyle name="Normal 22 3 2 2 5 2 3" xfId="29954"/>
    <cellStyle name="Normal 22 3 2 2 5 3" xfId="29955"/>
    <cellStyle name="Normal 22 3 2 2 5 3 2" xfId="29956"/>
    <cellStyle name="Normal 22 3 2 2 5 4" xfId="29957"/>
    <cellStyle name="Normal 22 3 2 2 6" xfId="29958"/>
    <cellStyle name="Normal 22 3 2 2 6 2" xfId="29959"/>
    <cellStyle name="Normal 22 3 2 2 6 2 2" xfId="29960"/>
    <cellStyle name="Normal 22 3 2 2 6 3" xfId="29961"/>
    <cellStyle name="Normal 22 3 2 2 7" xfId="29962"/>
    <cellStyle name="Normal 22 3 2 2 7 2" xfId="29963"/>
    <cellStyle name="Normal 22 3 2 2 8" xfId="29964"/>
    <cellStyle name="Normal 22 3 2 3" xfId="29965"/>
    <cellStyle name="Normal 22 3 2 3 2" xfId="29966"/>
    <cellStyle name="Normal 22 3 2 3 2 2" xfId="29967"/>
    <cellStyle name="Normal 22 3 2 3 2 2 2" xfId="29968"/>
    <cellStyle name="Normal 22 3 2 3 2 2 2 2" xfId="29969"/>
    <cellStyle name="Normal 22 3 2 3 2 2 2 2 2" xfId="29970"/>
    <cellStyle name="Normal 22 3 2 3 2 2 2 2 2 2" xfId="29971"/>
    <cellStyle name="Normal 22 3 2 3 2 2 2 2 3" xfId="29972"/>
    <cellStyle name="Normal 22 3 2 3 2 2 2 3" xfId="29973"/>
    <cellStyle name="Normal 22 3 2 3 2 2 2 3 2" xfId="29974"/>
    <cellStyle name="Normal 22 3 2 3 2 2 2 4" xfId="29975"/>
    <cellStyle name="Normal 22 3 2 3 2 2 3" xfId="29976"/>
    <cellStyle name="Normal 22 3 2 3 2 2 3 2" xfId="29977"/>
    <cellStyle name="Normal 22 3 2 3 2 2 3 2 2" xfId="29978"/>
    <cellStyle name="Normal 22 3 2 3 2 2 3 3" xfId="29979"/>
    <cellStyle name="Normal 22 3 2 3 2 2 4" xfId="29980"/>
    <cellStyle name="Normal 22 3 2 3 2 2 4 2" xfId="29981"/>
    <cellStyle name="Normal 22 3 2 3 2 2 5" xfId="29982"/>
    <cellStyle name="Normal 22 3 2 3 2 3" xfId="29983"/>
    <cellStyle name="Normal 22 3 2 3 2 3 2" xfId="29984"/>
    <cellStyle name="Normal 22 3 2 3 2 3 2 2" xfId="29985"/>
    <cellStyle name="Normal 22 3 2 3 2 3 2 2 2" xfId="29986"/>
    <cellStyle name="Normal 22 3 2 3 2 3 2 3" xfId="29987"/>
    <cellStyle name="Normal 22 3 2 3 2 3 3" xfId="29988"/>
    <cellStyle name="Normal 22 3 2 3 2 3 3 2" xfId="29989"/>
    <cellStyle name="Normal 22 3 2 3 2 3 4" xfId="29990"/>
    <cellStyle name="Normal 22 3 2 3 2 4" xfId="29991"/>
    <cellStyle name="Normal 22 3 2 3 2 4 2" xfId="29992"/>
    <cellStyle name="Normal 22 3 2 3 2 4 2 2" xfId="29993"/>
    <cellStyle name="Normal 22 3 2 3 2 4 3" xfId="29994"/>
    <cellStyle name="Normal 22 3 2 3 2 5" xfId="29995"/>
    <cellStyle name="Normal 22 3 2 3 2 5 2" xfId="29996"/>
    <cellStyle name="Normal 22 3 2 3 2 6" xfId="29997"/>
    <cellStyle name="Normal 22 3 2 3 3" xfId="29998"/>
    <cellStyle name="Normal 22 3 2 3 3 2" xfId="29999"/>
    <cellStyle name="Normal 22 3 2 3 3 2 2" xfId="30000"/>
    <cellStyle name="Normal 22 3 2 3 3 2 2 2" xfId="30001"/>
    <cellStyle name="Normal 22 3 2 3 3 2 2 2 2" xfId="30002"/>
    <cellStyle name="Normal 22 3 2 3 3 2 2 3" xfId="30003"/>
    <cellStyle name="Normal 22 3 2 3 3 2 3" xfId="30004"/>
    <cellStyle name="Normal 22 3 2 3 3 2 3 2" xfId="30005"/>
    <cellStyle name="Normal 22 3 2 3 3 2 4" xfId="30006"/>
    <cellStyle name="Normal 22 3 2 3 3 3" xfId="30007"/>
    <cellStyle name="Normal 22 3 2 3 3 3 2" xfId="30008"/>
    <cellStyle name="Normal 22 3 2 3 3 3 2 2" xfId="30009"/>
    <cellStyle name="Normal 22 3 2 3 3 3 3" xfId="30010"/>
    <cellStyle name="Normal 22 3 2 3 3 4" xfId="30011"/>
    <cellStyle name="Normal 22 3 2 3 3 4 2" xfId="30012"/>
    <cellStyle name="Normal 22 3 2 3 3 5" xfId="30013"/>
    <cellStyle name="Normal 22 3 2 3 4" xfId="30014"/>
    <cellStyle name="Normal 22 3 2 3 4 2" xfId="30015"/>
    <cellStyle name="Normal 22 3 2 3 4 2 2" xfId="30016"/>
    <cellStyle name="Normal 22 3 2 3 4 2 2 2" xfId="30017"/>
    <cellStyle name="Normal 22 3 2 3 4 2 3" xfId="30018"/>
    <cellStyle name="Normal 22 3 2 3 4 3" xfId="30019"/>
    <cellStyle name="Normal 22 3 2 3 4 3 2" xfId="30020"/>
    <cellStyle name="Normal 22 3 2 3 4 4" xfId="30021"/>
    <cellStyle name="Normal 22 3 2 3 5" xfId="30022"/>
    <cellStyle name="Normal 22 3 2 3 5 2" xfId="30023"/>
    <cellStyle name="Normal 22 3 2 3 5 2 2" xfId="30024"/>
    <cellStyle name="Normal 22 3 2 3 5 3" xfId="30025"/>
    <cellStyle name="Normal 22 3 2 3 6" xfId="30026"/>
    <cellStyle name="Normal 22 3 2 3 6 2" xfId="30027"/>
    <cellStyle name="Normal 22 3 2 3 7" xfId="30028"/>
    <cellStyle name="Normal 22 3 2 4" xfId="30029"/>
    <cellStyle name="Normal 22 3 2 4 2" xfId="30030"/>
    <cellStyle name="Normal 22 3 2 4 2 2" xfId="30031"/>
    <cellStyle name="Normal 22 3 2 4 2 2 2" xfId="30032"/>
    <cellStyle name="Normal 22 3 2 4 2 2 2 2" xfId="30033"/>
    <cellStyle name="Normal 22 3 2 4 2 2 2 2 2" xfId="30034"/>
    <cellStyle name="Normal 22 3 2 4 2 2 2 3" xfId="30035"/>
    <cellStyle name="Normal 22 3 2 4 2 2 3" xfId="30036"/>
    <cellStyle name="Normal 22 3 2 4 2 2 3 2" xfId="30037"/>
    <cellStyle name="Normal 22 3 2 4 2 2 4" xfId="30038"/>
    <cellStyle name="Normal 22 3 2 4 2 3" xfId="30039"/>
    <cellStyle name="Normal 22 3 2 4 2 3 2" xfId="30040"/>
    <cellStyle name="Normal 22 3 2 4 2 3 2 2" xfId="30041"/>
    <cellStyle name="Normal 22 3 2 4 2 3 3" xfId="30042"/>
    <cellStyle name="Normal 22 3 2 4 2 4" xfId="30043"/>
    <cellStyle name="Normal 22 3 2 4 2 4 2" xfId="30044"/>
    <cellStyle name="Normal 22 3 2 4 2 5" xfId="30045"/>
    <cellStyle name="Normal 22 3 2 4 3" xfId="30046"/>
    <cellStyle name="Normal 22 3 2 4 3 2" xfId="30047"/>
    <cellStyle name="Normal 22 3 2 4 3 2 2" xfId="30048"/>
    <cellStyle name="Normal 22 3 2 4 3 2 2 2" xfId="30049"/>
    <cellStyle name="Normal 22 3 2 4 3 2 3" xfId="30050"/>
    <cellStyle name="Normal 22 3 2 4 3 3" xfId="30051"/>
    <cellStyle name="Normal 22 3 2 4 3 3 2" xfId="30052"/>
    <cellStyle name="Normal 22 3 2 4 3 4" xfId="30053"/>
    <cellStyle name="Normal 22 3 2 4 4" xfId="30054"/>
    <cellStyle name="Normal 22 3 2 4 4 2" xfId="30055"/>
    <cellStyle name="Normal 22 3 2 4 4 2 2" xfId="30056"/>
    <cellStyle name="Normal 22 3 2 4 4 3" xfId="30057"/>
    <cellStyle name="Normal 22 3 2 4 5" xfId="30058"/>
    <cellStyle name="Normal 22 3 2 4 5 2" xfId="30059"/>
    <cellStyle name="Normal 22 3 2 4 6" xfId="30060"/>
    <cellStyle name="Normal 22 3 2 5" xfId="30061"/>
    <cellStyle name="Normal 22 3 2 5 2" xfId="30062"/>
    <cellStyle name="Normal 22 3 2 5 2 2" xfId="30063"/>
    <cellStyle name="Normal 22 3 2 5 2 2 2" xfId="30064"/>
    <cellStyle name="Normal 22 3 2 5 2 2 2 2" xfId="30065"/>
    <cellStyle name="Normal 22 3 2 5 2 2 3" xfId="30066"/>
    <cellStyle name="Normal 22 3 2 5 2 3" xfId="30067"/>
    <cellStyle name="Normal 22 3 2 5 2 3 2" xfId="30068"/>
    <cellStyle name="Normal 22 3 2 5 2 4" xfId="30069"/>
    <cellStyle name="Normal 22 3 2 5 3" xfId="30070"/>
    <cellStyle name="Normal 22 3 2 5 3 2" xfId="30071"/>
    <cellStyle name="Normal 22 3 2 5 3 2 2" xfId="30072"/>
    <cellStyle name="Normal 22 3 2 5 3 3" xfId="30073"/>
    <cellStyle name="Normal 22 3 2 5 4" xfId="30074"/>
    <cellStyle name="Normal 22 3 2 5 4 2" xfId="30075"/>
    <cellStyle name="Normal 22 3 2 5 5" xfId="30076"/>
    <cellStyle name="Normal 22 3 2 6" xfId="30077"/>
    <cellStyle name="Normal 22 3 2 6 2" xfId="30078"/>
    <cellStyle name="Normal 22 3 2 6 2 2" xfId="30079"/>
    <cellStyle name="Normal 22 3 2 6 2 2 2" xfId="30080"/>
    <cellStyle name="Normal 22 3 2 6 2 3" xfId="30081"/>
    <cellStyle name="Normal 22 3 2 6 3" xfId="30082"/>
    <cellStyle name="Normal 22 3 2 6 3 2" xfId="30083"/>
    <cellStyle name="Normal 22 3 2 6 4" xfId="30084"/>
    <cellStyle name="Normal 22 3 2 7" xfId="30085"/>
    <cellStyle name="Normal 22 3 2 7 2" xfId="30086"/>
    <cellStyle name="Normal 22 3 2 7 2 2" xfId="30087"/>
    <cellStyle name="Normal 22 3 2 7 3" xfId="30088"/>
    <cellStyle name="Normal 22 3 2 8" xfId="30089"/>
    <cellStyle name="Normal 22 3 2 8 2" xfId="30090"/>
    <cellStyle name="Normal 22 3 2 9" xfId="30091"/>
    <cellStyle name="Normal 22 3 3" xfId="30092"/>
    <cellStyle name="Normal 22 3 3 2" xfId="30093"/>
    <cellStyle name="Normal 22 3 3 2 2" xfId="30094"/>
    <cellStyle name="Normal 22 3 3 2 2 2" xfId="30095"/>
    <cellStyle name="Normal 22 3 3 2 2 2 2" xfId="30096"/>
    <cellStyle name="Normal 22 3 3 2 2 2 2 2" xfId="30097"/>
    <cellStyle name="Normal 22 3 3 2 2 2 2 2 2" xfId="30098"/>
    <cellStyle name="Normal 22 3 3 2 2 2 2 2 2 2" xfId="30099"/>
    <cellStyle name="Normal 22 3 3 2 2 2 2 2 3" xfId="30100"/>
    <cellStyle name="Normal 22 3 3 2 2 2 2 3" xfId="30101"/>
    <cellStyle name="Normal 22 3 3 2 2 2 2 3 2" xfId="30102"/>
    <cellStyle name="Normal 22 3 3 2 2 2 2 4" xfId="30103"/>
    <cellStyle name="Normal 22 3 3 2 2 2 3" xfId="30104"/>
    <cellStyle name="Normal 22 3 3 2 2 2 3 2" xfId="30105"/>
    <cellStyle name="Normal 22 3 3 2 2 2 3 2 2" xfId="30106"/>
    <cellStyle name="Normal 22 3 3 2 2 2 3 3" xfId="30107"/>
    <cellStyle name="Normal 22 3 3 2 2 2 4" xfId="30108"/>
    <cellStyle name="Normal 22 3 3 2 2 2 4 2" xfId="30109"/>
    <cellStyle name="Normal 22 3 3 2 2 2 5" xfId="30110"/>
    <cellStyle name="Normal 22 3 3 2 2 3" xfId="30111"/>
    <cellStyle name="Normal 22 3 3 2 2 3 2" xfId="30112"/>
    <cellStyle name="Normal 22 3 3 2 2 3 2 2" xfId="30113"/>
    <cellStyle name="Normal 22 3 3 2 2 3 2 2 2" xfId="30114"/>
    <cellStyle name="Normal 22 3 3 2 2 3 2 3" xfId="30115"/>
    <cellStyle name="Normal 22 3 3 2 2 3 3" xfId="30116"/>
    <cellStyle name="Normal 22 3 3 2 2 3 3 2" xfId="30117"/>
    <cellStyle name="Normal 22 3 3 2 2 3 4" xfId="30118"/>
    <cellStyle name="Normal 22 3 3 2 2 4" xfId="30119"/>
    <cellStyle name="Normal 22 3 3 2 2 4 2" xfId="30120"/>
    <cellStyle name="Normal 22 3 3 2 2 4 2 2" xfId="30121"/>
    <cellStyle name="Normal 22 3 3 2 2 4 3" xfId="30122"/>
    <cellStyle name="Normal 22 3 3 2 2 5" xfId="30123"/>
    <cellStyle name="Normal 22 3 3 2 2 5 2" xfId="30124"/>
    <cellStyle name="Normal 22 3 3 2 2 6" xfId="30125"/>
    <cellStyle name="Normal 22 3 3 2 3" xfId="30126"/>
    <cellStyle name="Normal 22 3 3 2 3 2" xfId="30127"/>
    <cellStyle name="Normal 22 3 3 2 3 2 2" xfId="30128"/>
    <cellStyle name="Normal 22 3 3 2 3 2 2 2" xfId="30129"/>
    <cellStyle name="Normal 22 3 3 2 3 2 2 2 2" xfId="30130"/>
    <cellStyle name="Normal 22 3 3 2 3 2 2 3" xfId="30131"/>
    <cellStyle name="Normal 22 3 3 2 3 2 3" xfId="30132"/>
    <cellStyle name="Normal 22 3 3 2 3 2 3 2" xfId="30133"/>
    <cellStyle name="Normal 22 3 3 2 3 2 4" xfId="30134"/>
    <cellStyle name="Normal 22 3 3 2 3 3" xfId="30135"/>
    <cellStyle name="Normal 22 3 3 2 3 3 2" xfId="30136"/>
    <cellStyle name="Normal 22 3 3 2 3 3 2 2" xfId="30137"/>
    <cellStyle name="Normal 22 3 3 2 3 3 3" xfId="30138"/>
    <cellStyle name="Normal 22 3 3 2 3 4" xfId="30139"/>
    <cellStyle name="Normal 22 3 3 2 3 4 2" xfId="30140"/>
    <cellStyle name="Normal 22 3 3 2 3 5" xfId="30141"/>
    <cellStyle name="Normal 22 3 3 2 4" xfId="30142"/>
    <cellStyle name="Normal 22 3 3 2 4 2" xfId="30143"/>
    <cellStyle name="Normal 22 3 3 2 4 2 2" xfId="30144"/>
    <cellStyle name="Normal 22 3 3 2 4 2 2 2" xfId="30145"/>
    <cellStyle name="Normal 22 3 3 2 4 2 3" xfId="30146"/>
    <cellStyle name="Normal 22 3 3 2 4 3" xfId="30147"/>
    <cellStyle name="Normal 22 3 3 2 4 3 2" xfId="30148"/>
    <cellStyle name="Normal 22 3 3 2 4 4" xfId="30149"/>
    <cellStyle name="Normal 22 3 3 2 5" xfId="30150"/>
    <cellStyle name="Normal 22 3 3 2 5 2" xfId="30151"/>
    <cellStyle name="Normal 22 3 3 2 5 2 2" xfId="30152"/>
    <cellStyle name="Normal 22 3 3 2 5 3" xfId="30153"/>
    <cellStyle name="Normal 22 3 3 2 6" xfId="30154"/>
    <cellStyle name="Normal 22 3 3 2 6 2" xfId="30155"/>
    <cellStyle name="Normal 22 3 3 2 7" xfId="30156"/>
    <cellStyle name="Normal 22 3 3 3" xfId="30157"/>
    <cellStyle name="Normal 22 3 3 3 2" xfId="30158"/>
    <cellStyle name="Normal 22 3 3 3 2 2" xfId="30159"/>
    <cellStyle name="Normal 22 3 3 3 2 2 2" xfId="30160"/>
    <cellStyle name="Normal 22 3 3 3 2 2 2 2" xfId="30161"/>
    <cellStyle name="Normal 22 3 3 3 2 2 2 2 2" xfId="30162"/>
    <cellStyle name="Normal 22 3 3 3 2 2 2 3" xfId="30163"/>
    <cellStyle name="Normal 22 3 3 3 2 2 3" xfId="30164"/>
    <cellStyle name="Normal 22 3 3 3 2 2 3 2" xfId="30165"/>
    <cellStyle name="Normal 22 3 3 3 2 2 4" xfId="30166"/>
    <cellStyle name="Normal 22 3 3 3 2 3" xfId="30167"/>
    <cellStyle name="Normal 22 3 3 3 2 3 2" xfId="30168"/>
    <cellStyle name="Normal 22 3 3 3 2 3 2 2" xfId="30169"/>
    <cellStyle name="Normal 22 3 3 3 2 3 3" xfId="30170"/>
    <cellStyle name="Normal 22 3 3 3 2 4" xfId="30171"/>
    <cellStyle name="Normal 22 3 3 3 2 4 2" xfId="30172"/>
    <cellStyle name="Normal 22 3 3 3 2 5" xfId="30173"/>
    <cellStyle name="Normal 22 3 3 3 3" xfId="30174"/>
    <cellStyle name="Normal 22 3 3 3 3 2" xfId="30175"/>
    <cellStyle name="Normal 22 3 3 3 3 2 2" xfId="30176"/>
    <cellStyle name="Normal 22 3 3 3 3 2 2 2" xfId="30177"/>
    <cellStyle name="Normal 22 3 3 3 3 2 3" xfId="30178"/>
    <cellStyle name="Normal 22 3 3 3 3 3" xfId="30179"/>
    <cellStyle name="Normal 22 3 3 3 3 3 2" xfId="30180"/>
    <cellStyle name="Normal 22 3 3 3 3 4" xfId="30181"/>
    <cellStyle name="Normal 22 3 3 3 4" xfId="30182"/>
    <cellStyle name="Normal 22 3 3 3 4 2" xfId="30183"/>
    <cellStyle name="Normal 22 3 3 3 4 2 2" xfId="30184"/>
    <cellStyle name="Normal 22 3 3 3 4 3" xfId="30185"/>
    <cellStyle name="Normal 22 3 3 3 5" xfId="30186"/>
    <cellStyle name="Normal 22 3 3 3 5 2" xfId="30187"/>
    <cellStyle name="Normal 22 3 3 3 6" xfId="30188"/>
    <cellStyle name="Normal 22 3 3 4" xfId="30189"/>
    <cellStyle name="Normal 22 3 3 4 2" xfId="30190"/>
    <cellStyle name="Normal 22 3 3 4 2 2" xfId="30191"/>
    <cellStyle name="Normal 22 3 3 4 2 2 2" xfId="30192"/>
    <cellStyle name="Normal 22 3 3 4 2 2 2 2" xfId="30193"/>
    <cellStyle name="Normal 22 3 3 4 2 2 3" xfId="30194"/>
    <cellStyle name="Normal 22 3 3 4 2 3" xfId="30195"/>
    <cellStyle name="Normal 22 3 3 4 2 3 2" xfId="30196"/>
    <cellStyle name="Normal 22 3 3 4 2 4" xfId="30197"/>
    <cellStyle name="Normal 22 3 3 4 3" xfId="30198"/>
    <cellStyle name="Normal 22 3 3 4 3 2" xfId="30199"/>
    <cellStyle name="Normal 22 3 3 4 3 2 2" xfId="30200"/>
    <cellStyle name="Normal 22 3 3 4 3 3" xfId="30201"/>
    <cellStyle name="Normal 22 3 3 4 4" xfId="30202"/>
    <cellStyle name="Normal 22 3 3 4 4 2" xfId="30203"/>
    <cellStyle name="Normal 22 3 3 4 5" xfId="30204"/>
    <cellStyle name="Normal 22 3 3 5" xfId="30205"/>
    <cellStyle name="Normal 22 3 3 5 2" xfId="30206"/>
    <cellStyle name="Normal 22 3 3 5 2 2" xfId="30207"/>
    <cellStyle name="Normal 22 3 3 5 2 2 2" xfId="30208"/>
    <cellStyle name="Normal 22 3 3 5 2 3" xfId="30209"/>
    <cellStyle name="Normal 22 3 3 5 3" xfId="30210"/>
    <cellStyle name="Normal 22 3 3 5 3 2" xfId="30211"/>
    <cellStyle name="Normal 22 3 3 5 4" xfId="30212"/>
    <cellStyle name="Normal 22 3 3 6" xfId="30213"/>
    <cellStyle name="Normal 22 3 3 6 2" xfId="30214"/>
    <cellStyle name="Normal 22 3 3 6 2 2" xfId="30215"/>
    <cellStyle name="Normal 22 3 3 6 3" xfId="30216"/>
    <cellStyle name="Normal 22 3 3 7" xfId="30217"/>
    <cellStyle name="Normal 22 3 3 7 2" xfId="30218"/>
    <cellStyle name="Normal 22 3 3 8" xfId="30219"/>
    <cellStyle name="Normal 22 3 4" xfId="30220"/>
    <cellStyle name="Normal 22 3 4 2" xfId="30221"/>
    <cellStyle name="Normal 22 3 4 2 2" xfId="30222"/>
    <cellStyle name="Normal 22 3 4 2 2 2" xfId="30223"/>
    <cellStyle name="Normal 22 3 4 2 2 2 2" xfId="30224"/>
    <cellStyle name="Normal 22 3 4 2 2 2 2 2" xfId="30225"/>
    <cellStyle name="Normal 22 3 4 2 2 2 2 2 2" xfId="30226"/>
    <cellStyle name="Normal 22 3 4 2 2 2 2 3" xfId="30227"/>
    <cellStyle name="Normal 22 3 4 2 2 2 3" xfId="30228"/>
    <cellStyle name="Normal 22 3 4 2 2 2 3 2" xfId="30229"/>
    <cellStyle name="Normal 22 3 4 2 2 2 4" xfId="30230"/>
    <cellStyle name="Normal 22 3 4 2 2 3" xfId="30231"/>
    <cellStyle name="Normal 22 3 4 2 2 3 2" xfId="30232"/>
    <cellStyle name="Normal 22 3 4 2 2 3 2 2" xfId="30233"/>
    <cellStyle name="Normal 22 3 4 2 2 3 3" xfId="30234"/>
    <cellStyle name="Normal 22 3 4 2 2 4" xfId="30235"/>
    <cellStyle name="Normal 22 3 4 2 2 4 2" xfId="30236"/>
    <cellStyle name="Normal 22 3 4 2 2 5" xfId="30237"/>
    <cellStyle name="Normal 22 3 4 2 3" xfId="30238"/>
    <cellStyle name="Normal 22 3 4 2 3 2" xfId="30239"/>
    <cellStyle name="Normal 22 3 4 2 3 2 2" xfId="30240"/>
    <cellStyle name="Normal 22 3 4 2 3 2 2 2" xfId="30241"/>
    <cellStyle name="Normal 22 3 4 2 3 2 3" xfId="30242"/>
    <cellStyle name="Normal 22 3 4 2 3 3" xfId="30243"/>
    <cellStyle name="Normal 22 3 4 2 3 3 2" xfId="30244"/>
    <cellStyle name="Normal 22 3 4 2 3 4" xfId="30245"/>
    <cellStyle name="Normal 22 3 4 2 4" xfId="30246"/>
    <cellStyle name="Normal 22 3 4 2 4 2" xfId="30247"/>
    <cellStyle name="Normal 22 3 4 2 4 2 2" xfId="30248"/>
    <cellStyle name="Normal 22 3 4 2 4 3" xfId="30249"/>
    <cellStyle name="Normal 22 3 4 2 5" xfId="30250"/>
    <cellStyle name="Normal 22 3 4 2 5 2" xfId="30251"/>
    <cellStyle name="Normal 22 3 4 2 6" xfId="30252"/>
    <cellStyle name="Normal 22 3 4 3" xfId="30253"/>
    <cellStyle name="Normal 22 3 4 3 2" xfId="30254"/>
    <cellStyle name="Normal 22 3 4 3 2 2" xfId="30255"/>
    <cellStyle name="Normal 22 3 4 3 2 2 2" xfId="30256"/>
    <cellStyle name="Normal 22 3 4 3 2 2 2 2" xfId="30257"/>
    <cellStyle name="Normal 22 3 4 3 2 2 3" xfId="30258"/>
    <cellStyle name="Normal 22 3 4 3 2 3" xfId="30259"/>
    <cellStyle name="Normal 22 3 4 3 2 3 2" xfId="30260"/>
    <cellStyle name="Normal 22 3 4 3 2 4" xfId="30261"/>
    <cellStyle name="Normal 22 3 4 3 3" xfId="30262"/>
    <cellStyle name="Normal 22 3 4 3 3 2" xfId="30263"/>
    <cellStyle name="Normal 22 3 4 3 3 2 2" xfId="30264"/>
    <cellStyle name="Normal 22 3 4 3 3 3" xfId="30265"/>
    <cellStyle name="Normal 22 3 4 3 4" xfId="30266"/>
    <cellStyle name="Normal 22 3 4 3 4 2" xfId="30267"/>
    <cellStyle name="Normal 22 3 4 3 5" xfId="30268"/>
    <cellStyle name="Normal 22 3 4 4" xfId="30269"/>
    <cellStyle name="Normal 22 3 4 4 2" xfId="30270"/>
    <cellStyle name="Normal 22 3 4 4 2 2" xfId="30271"/>
    <cellStyle name="Normal 22 3 4 4 2 2 2" xfId="30272"/>
    <cellStyle name="Normal 22 3 4 4 2 3" xfId="30273"/>
    <cellStyle name="Normal 22 3 4 4 3" xfId="30274"/>
    <cellStyle name="Normal 22 3 4 4 3 2" xfId="30275"/>
    <cellStyle name="Normal 22 3 4 4 4" xfId="30276"/>
    <cellStyle name="Normal 22 3 4 5" xfId="30277"/>
    <cellStyle name="Normal 22 3 4 5 2" xfId="30278"/>
    <cellStyle name="Normal 22 3 4 5 2 2" xfId="30279"/>
    <cellStyle name="Normal 22 3 4 5 3" xfId="30280"/>
    <cellStyle name="Normal 22 3 4 6" xfId="30281"/>
    <cellStyle name="Normal 22 3 4 6 2" xfId="30282"/>
    <cellStyle name="Normal 22 3 4 7" xfId="30283"/>
    <cellStyle name="Normal 22 3 5" xfId="30284"/>
    <cellStyle name="Normal 22 3 5 2" xfId="30285"/>
    <cellStyle name="Normal 22 3 5 2 2" xfId="30286"/>
    <cellStyle name="Normal 22 3 5 2 2 2" xfId="30287"/>
    <cellStyle name="Normal 22 3 5 2 2 2 2" xfId="30288"/>
    <cellStyle name="Normal 22 3 5 2 2 2 2 2" xfId="30289"/>
    <cellStyle name="Normal 22 3 5 2 2 2 3" xfId="30290"/>
    <cellStyle name="Normal 22 3 5 2 2 3" xfId="30291"/>
    <cellStyle name="Normal 22 3 5 2 2 3 2" xfId="30292"/>
    <cellStyle name="Normal 22 3 5 2 2 4" xfId="30293"/>
    <cellStyle name="Normal 22 3 5 2 3" xfId="30294"/>
    <cellStyle name="Normal 22 3 5 2 3 2" xfId="30295"/>
    <cellStyle name="Normal 22 3 5 2 3 2 2" xfId="30296"/>
    <cellStyle name="Normal 22 3 5 2 3 3" xfId="30297"/>
    <cellStyle name="Normal 22 3 5 2 4" xfId="30298"/>
    <cellStyle name="Normal 22 3 5 2 4 2" xfId="30299"/>
    <cellStyle name="Normal 22 3 5 2 5" xfId="30300"/>
    <cellStyle name="Normal 22 3 5 3" xfId="30301"/>
    <cellStyle name="Normal 22 3 5 3 2" xfId="30302"/>
    <cellStyle name="Normal 22 3 5 3 2 2" xfId="30303"/>
    <cellStyle name="Normal 22 3 5 3 2 2 2" xfId="30304"/>
    <cellStyle name="Normal 22 3 5 3 2 3" xfId="30305"/>
    <cellStyle name="Normal 22 3 5 3 3" xfId="30306"/>
    <cellStyle name="Normal 22 3 5 3 3 2" xfId="30307"/>
    <cellStyle name="Normal 22 3 5 3 4" xfId="30308"/>
    <cellStyle name="Normal 22 3 5 4" xfId="30309"/>
    <cellStyle name="Normal 22 3 5 4 2" xfId="30310"/>
    <cellStyle name="Normal 22 3 5 4 2 2" xfId="30311"/>
    <cellStyle name="Normal 22 3 5 4 3" xfId="30312"/>
    <cellStyle name="Normal 22 3 5 5" xfId="30313"/>
    <cellStyle name="Normal 22 3 5 5 2" xfId="30314"/>
    <cellStyle name="Normal 22 3 5 6" xfId="30315"/>
    <cellStyle name="Normal 22 3 6" xfId="30316"/>
    <cellStyle name="Normal 22 3 6 2" xfId="30317"/>
    <cellStyle name="Normal 22 3 6 2 2" xfId="30318"/>
    <cellStyle name="Normal 22 3 6 2 2 2" xfId="30319"/>
    <cellStyle name="Normal 22 3 6 2 2 2 2" xfId="30320"/>
    <cellStyle name="Normal 22 3 6 2 2 3" xfId="30321"/>
    <cellStyle name="Normal 22 3 6 2 3" xfId="30322"/>
    <cellStyle name="Normal 22 3 6 2 3 2" xfId="30323"/>
    <cellStyle name="Normal 22 3 6 2 4" xfId="30324"/>
    <cellStyle name="Normal 22 3 6 3" xfId="30325"/>
    <cellStyle name="Normal 22 3 6 3 2" xfId="30326"/>
    <cellStyle name="Normal 22 3 6 3 2 2" xfId="30327"/>
    <cellStyle name="Normal 22 3 6 3 3" xfId="30328"/>
    <cellStyle name="Normal 22 3 6 4" xfId="30329"/>
    <cellStyle name="Normal 22 3 6 4 2" xfId="30330"/>
    <cellStyle name="Normal 22 3 6 5" xfId="30331"/>
    <cellStyle name="Normal 22 3 7" xfId="30332"/>
    <cellStyle name="Normal 22 3 7 2" xfId="30333"/>
    <cellStyle name="Normal 22 3 7 2 2" xfId="30334"/>
    <cellStyle name="Normal 22 3 7 2 2 2" xfId="30335"/>
    <cellStyle name="Normal 22 3 7 2 3" xfId="30336"/>
    <cellStyle name="Normal 22 3 7 3" xfId="30337"/>
    <cellStyle name="Normal 22 3 7 3 2" xfId="30338"/>
    <cellStyle name="Normal 22 3 7 4" xfId="30339"/>
    <cellStyle name="Normal 22 3 8" xfId="30340"/>
    <cellStyle name="Normal 22 3 8 2" xfId="30341"/>
    <cellStyle name="Normal 22 3 8 2 2" xfId="30342"/>
    <cellStyle name="Normal 22 3 8 3" xfId="30343"/>
    <cellStyle name="Normal 22 3 9" xfId="30344"/>
    <cellStyle name="Normal 22 3 9 2" xfId="30345"/>
    <cellStyle name="Normal 22 4" xfId="30346"/>
    <cellStyle name="Normal 22 4 2" xfId="30347"/>
    <cellStyle name="Normal 22 4 2 2" xfId="30348"/>
    <cellStyle name="Normal 22 4 2 2 2" xfId="30349"/>
    <cellStyle name="Normal 22 4 2 2 2 2" xfId="30350"/>
    <cellStyle name="Normal 22 4 2 2 2 2 2" xfId="30351"/>
    <cellStyle name="Normal 22 4 2 2 2 2 2 2" xfId="30352"/>
    <cellStyle name="Normal 22 4 2 2 2 2 2 2 2" xfId="30353"/>
    <cellStyle name="Normal 22 4 2 2 2 2 2 2 2 2" xfId="30354"/>
    <cellStyle name="Normal 22 4 2 2 2 2 2 2 3" xfId="30355"/>
    <cellStyle name="Normal 22 4 2 2 2 2 2 3" xfId="30356"/>
    <cellStyle name="Normal 22 4 2 2 2 2 2 3 2" xfId="30357"/>
    <cellStyle name="Normal 22 4 2 2 2 2 2 4" xfId="30358"/>
    <cellStyle name="Normal 22 4 2 2 2 2 3" xfId="30359"/>
    <cellStyle name="Normal 22 4 2 2 2 2 3 2" xfId="30360"/>
    <cellStyle name="Normal 22 4 2 2 2 2 3 2 2" xfId="30361"/>
    <cellStyle name="Normal 22 4 2 2 2 2 3 3" xfId="30362"/>
    <cellStyle name="Normal 22 4 2 2 2 2 4" xfId="30363"/>
    <cellStyle name="Normal 22 4 2 2 2 2 4 2" xfId="30364"/>
    <cellStyle name="Normal 22 4 2 2 2 2 5" xfId="30365"/>
    <cellStyle name="Normal 22 4 2 2 2 3" xfId="30366"/>
    <cellStyle name="Normal 22 4 2 2 2 3 2" xfId="30367"/>
    <cellStyle name="Normal 22 4 2 2 2 3 2 2" xfId="30368"/>
    <cellStyle name="Normal 22 4 2 2 2 3 2 2 2" xfId="30369"/>
    <cellStyle name="Normal 22 4 2 2 2 3 2 3" xfId="30370"/>
    <cellStyle name="Normal 22 4 2 2 2 3 3" xfId="30371"/>
    <cellStyle name="Normal 22 4 2 2 2 3 3 2" xfId="30372"/>
    <cellStyle name="Normal 22 4 2 2 2 3 4" xfId="30373"/>
    <cellStyle name="Normal 22 4 2 2 2 4" xfId="30374"/>
    <cellStyle name="Normal 22 4 2 2 2 4 2" xfId="30375"/>
    <cellStyle name="Normal 22 4 2 2 2 4 2 2" xfId="30376"/>
    <cellStyle name="Normal 22 4 2 2 2 4 3" xfId="30377"/>
    <cellStyle name="Normal 22 4 2 2 2 5" xfId="30378"/>
    <cellStyle name="Normal 22 4 2 2 2 5 2" xfId="30379"/>
    <cellStyle name="Normal 22 4 2 2 2 6" xfId="30380"/>
    <cellStyle name="Normal 22 4 2 2 3" xfId="30381"/>
    <cellStyle name="Normal 22 4 2 2 3 2" xfId="30382"/>
    <cellStyle name="Normal 22 4 2 2 3 2 2" xfId="30383"/>
    <cellStyle name="Normal 22 4 2 2 3 2 2 2" xfId="30384"/>
    <cellStyle name="Normal 22 4 2 2 3 2 2 2 2" xfId="30385"/>
    <cellStyle name="Normal 22 4 2 2 3 2 2 3" xfId="30386"/>
    <cellStyle name="Normal 22 4 2 2 3 2 3" xfId="30387"/>
    <cellStyle name="Normal 22 4 2 2 3 2 3 2" xfId="30388"/>
    <cellStyle name="Normal 22 4 2 2 3 2 4" xfId="30389"/>
    <cellStyle name="Normal 22 4 2 2 3 3" xfId="30390"/>
    <cellStyle name="Normal 22 4 2 2 3 3 2" xfId="30391"/>
    <cellStyle name="Normal 22 4 2 2 3 3 2 2" xfId="30392"/>
    <cellStyle name="Normal 22 4 2 2 3 3 3" xfId="30393"/>
    <cellStyle name="Normal 22 4 2 2 3 4" xfId="30394"/>
    <cellStyle name="Normal 22 4 2 2 3 4 2" xfId="30395"/>
    <cellStyle name="Normal 22 4 2 2 3 5" xfId="30396"/>
    <cellStyle name="Normal 22 4 2 2 4" xfId="30397"/>
    <cellStyle name="Normal 22 4 2 2 4 2" xfId="30398"/>
    <cellStyle name="Normal 22 4 2 2 4 2 2" xfId="30399"/>
    <cellStyle name="Normal 22 4 2 2 4 2 2 2" xfId="30400"/>
    <cellStyle name="Normal 22 4 2 2 4 2 3" xfId="30401"/>
    <cellStyle name="Normal 22 4 2 2 4 3" xfId="30402"/>
    <cellStyle name="Normal 22 4 2 2 4 3 2" xfId="30403"/>
    <cellStyle name="Normal 22 4 2 2 4 4" xfId="30404"/>
    <cellStyle name="Normal 22 4 2 2 5" xfId="30405"/>
    <cellStyle name="Normal 22 4 2 2 5 2" xfId="30406"/>
    <cellStyle name="Normal 22 4 2 2 5 2 2" xfId="30407"/>
    <cellStyle name="Normal 22 4 2 2 5 3" xfId="30408"/>
    <cellStyle name="Normal 22 4 2 2 6" xfId="30409"/>
    <cellStyle name="Normal 22 4 2 2 6 2" xfId="30410"/>
    <cellStyle name="Normal 22 4 2 2 7" xfId="30411"/>
    <cellStyle name="Normal 22 4 2 3" xfId="30412"/>
    <cellStyle name="Normal 22 4 2 3 2" xfId="30413"/>
    <cellStyle name="Normal 22 4 2 3 2 2" xfId="30414"/>
    <cellStyle name="Normal 22 4 2 3 2 2 2" xfId="30415"/>
    <cellStyle name="Normal 22 4 2 3 2 2 2 2" xfId="30416"/>
    <cellStyle name="Normal 22 4 2 3 2 2 2 2 2" xfId="30417"/>
    <cellStyle name="Normal 22 4 2 3 2 2 2 3" xfId="30418"/>
    <cellStyle name="Normal 22 4 2 3 2 2 3" xfId="30419"/>
    <cellStyle name="Normal 22 4 2 3 2 2 3 2" xfId="30420"/>
    <cellStyle name="Normal 22 4 2 3 2 2 4" xfId="30421"/>
    <cellStyle name="Normal 22 4 2 3 2 3" xfId="30422"/>
    <cellStyle name="Normal 22 4 2 3 2 3 2" xfId="30423"/>
    <cellStyle name="Normal 22 4 2 3 2 3 2 2" xfId="30424"/>
    <cellStyle name="Normal 22 4 2 3 2 3 3" xfId="30425"/>
    <cellStyle name="Normal 22 4 2 3 2 4" xfId="30426"/>
    <cellStyle name="Normal 22 4 2 3 2 4 2" xfId="30427"/>
    <cellStyle name="Normal 22 4 2 3 2 5" xfId="30428"/>
    <cellStyle name="Normal 22 4 2 3 3" xfId="30429"/>
    <cellStyle name="Normal 22 4 2 3 3 2" xfId="30430"/>
    <cellStyle name="Normal 22 4 2 3 3 2 2" xfId="30431"/>
    <cellStyle name="Normal 22 4 2 3 3 2 2 2" xfId="30432"/>
    <cellStyle name="Normal 22 4 2 3 3 2 3" xfId="30433"/>
    <cellStyle name="Normal 22 4 2 3 3 3" xfId="30434"/>
    <cellStyle name="Normal 22 4 2 3 3 3 2" xfId="30435"/>
    <cellStyle name="Normal 22 4 2 3 3 4" xfId="30436"/>
    <cellStyle name="Normal 22 4 2 3 4" xfId="30437"/>
    <cellStyle name="Normal 22 4 2 3 4 2" xfId="30438"/>
    <cellStyle name="Normal 22 4 2 3 4 2 2" xfId="30439"/>
    <cellStyle name="Normal 22 4 2 3 4 3" xfId="30440"/>
    <cellStyle name="Normal 22 4 2 3 5" xfId="30441"/>
    <cellStyle name="Normal 22 4 2 3 5 2" xfId="30442"/>
    <cellStyle name="Normal 22 4 2 3 6" xfId="30443"/>
    <cellStyle name="Normal 22 4 2 4" xfId="30444"/>
    <cellStyle name="Normal 22 4 2 4 2" xfId="30445"/>
    <cellStyle name="Normal 22 4 2 4 2 2" xfId="30446"/>
    <cellStyle name="Normal 22 4 2 4 2 2 2" xfId="30447"/>
    <cellStyle name="Normal 22 4 2 4 2 2 2 2" xfId="30448"/>
    <cellStyle name="Normal 22 4 2 4 2 2 3" xfId="30449"/>
    <cellStyle name="Normal 22 4 2 4 2 3" xfId="30450"/>
    <cellStyle name="Normal 22 4 2 4 2 3 2" xfId="30451"/>
    <cellStyle name="Normal 22 4 2 4 2 4" xfId="30452"/>
    <cellStyle name="Normal 22 4 2 4 3" xfId="30453"/>
    <cellStyle name="Normal 22 4 2 4 3 2" xfId="30454"/>
    <cellStyle name="Normal 22 4 2 4 3 2 2" xfId="30455"/>
    <cellStyle name="Normal 22 4 2 4 3 3" xfId="30456"/>
    <cellStyle name="Normal 22 4 2 4 4" xfId="30457"/>
    <cellStyle name="Normal 22 4 2 4 4 2" xfId="30458"/>
    <cellStyle name="Normal 22 4 2 4 5" xfId="30459"/>
    <cellStyle name="Normal 22 4 2 5" xfId="30460"/>
    <cellStyle name="Normal 22 4 2 5 2" xfId="30461"/>
    <cellStyle name="Normal 22 4 2 5 2 2" xfId="30462"/>
    <cellStyle name="Normal 22 4 2 5 2 2 2" xfId="30463"/>
    <cellStyle name="Normal 22 4 2 5 2 3" xfId="30464"/>
    <cellStyle name="Normal 22 4 2 5 3" xfId="30465"/>
    <cellStyle name="Normal 22 4 2 5 3 2" xfId="30466"/>
    <cellStyle name="Normal 22 4 2 5 4" xfId="30467"/>
    <cellStyle name="Normal 22 4 2 6" xfId="30468"/>
    <cellStyle name="Normal 22 4 2 6 2" xfId="30469"/>
    <cellStyle name="Normal 22 4 2 6 2 2" xfId="30470"/>
    <cellStyle name="Normal 22 4 2 6 3" xfId="30471"/>
    <cellStyle name="Normal 22 4 2 7" xfId="30472"/>
    <cellStyle name="Normal 22 4 2 7 2" xfId="30473"/>
    <cellStyle name="Normal 22 4 2 8" xfId="30474"/>
    <cellStyle name="Normal 22 4 3" xfId="30475"/>
    <cellStyle name="Normal 22 4 3 2" xfId="30476"/>
    <cellStyle name="Normal 22 4 3 2 2" xfId="30477"/>
    <cellStyle name="Normal 22 4 3 2 2 2" xfId="30478"/>
    <cellStyle name="Normal 22 4 3 2 2 2 2" xfId="30479"/>
    <cellStyle name="Normal 22 4 3 2 2 2 2 2" xfId="30480"/>
    <cellStyle name="Normal 22 4 3 2 2 2 2 2 2" xfId="30481"/>
    <cellStyle name="Normal 22 4 3 2 2 2 2 3" xfId="30482"/>
    <cellStyle name="Normal 22 4 3 2 2 2 3" xfId="30483"/>
    <cellStyle name="Normal 22 4 3 2 2 2 3 2" xfId="30484"/>
    <cellStyle name="Normal 22 4 3 2 2 2 4" xfId="30485"/>
    <cellStyle name="Normal 22 4 3 2 2 3" xfId="30486"/>
    <cellStyle name="Normal 22 4 3 2 2 3 2" xfId="30487"/>
    <cellStyle name="Normal 22 4 3 2 2 3 2 2" xfId="30488"/>
    <cellStyle name="Normal 22 4 3 2 2 3 3" xfId="30489"/>
    <cellStyle name="Normal 22 4 3 2 2 4" xfId="30490"/>
    <cellStyle name="Normal 22 4 3 2 2 4 2" xfId="30491"/>
    <cellStyle name="Normal 22 4 3 2 2 5" xfId="30492"/>
    <cellStyle name="Normal 22 4 3 2 3" xfId="30493"/>
    <cellStyle name="Normal 22 4 3 2 3 2" xfId="30494"/>
    <cellStyle name="Normal 22 4 3 2 3 2 2" xfId="30495"/>
    <cellStyle name="Normal 22 4 3 2 3 2 2 2" xfId="30496"/>
    <cellStyle name="Normal 22 4 3 2 3 2 3" xfId="30497"/>
    <cellStyle name="Normal 22 4 3 2 3 3" xfId="30498"/>
    <cellStyle name="Normal 22 4 3 2 3 3 2" xfId="30499"/>
    <cellStyle name="Normal 22 4 3 2 3 4" xfId="30500"/>
    <cellStyle name="Normal 22 4 3 2 4" xfId="30501"/>
    <cellStyle name="Normal 22 4 3 2 4 2" xfId="30502"/>
    <cellStyle name="Normal 22 4 3 2 4 2 2" xfId="30503"/>
    <cellStyle name="Normal 22 4 3 2 4 3" xfId="30504"/>
    <cellStyle name="Normal 22 4 3 2 5" xfId="30505"/>
    <cellStyle name="Normal 22 4 3 2 5 2" xfId="30506"/>
    <cellStyle name="Normal 22 4 3 2 6" xfId="30507"/>
    <cellStyle name="Normal 22 4 3 3" xfId="30508"/>
    <cellStyle name="Normal 22 4 3 3 2" xfId="30509"/>
    <cellStyle name="Normal 22 4 3 3 2 2" xfId="30510"/>
    <cellStyle name="Normal 22 4 3 3 2 2 2" xfId="30511"/>
    <cellStyle name="Normal 22 4 3 3 2 2 2 2" xfId="30512"/>
    <cellStyle name="Normal 22 4 3 3 2 2 3" xfId="30513"/>
    <cellStyle name="Normal 22 4 3 3 2 3" xfId="30514"/>
    <cellStyle name="Normal 22 4 3 3 2 3 2" xfId="30515"/>
    <cellStyle name="Normal 22 4 3 3 2 4" xfId="30516"/>
    <cellStyle name="Normal 22 4 3 3 3" xfId="30517"/>
    <cellStyle name="Normal 22 4 3 3 3 2" xfId="30518"/>
    <cellStyle name="Normal 22 4 3 3 3 2 2" xfId="30519"/>
    <cellStyle name="Normal 22 4 3 3 3 3" xfId="30520"/>
    <cellStyle name="Normal 22 4 3 3 4" xfId="30521"/>
    <cellStyle name="Normal 22 4 3 3 4 2" xfId="30522"/>
    <cellStyle name="Normal 22 4 3 3 5" xfId="30523"/>
    <cellStyle name="Normal 22 4 3 4" xfId="30524"/>
    <cellStyle name="Normal 22 4 3 4 2" xfId="30525"/>
    <cellStyle name="Normal 22 4 3 4 2 2" xfId="30526"/>
    <cellStyle name="Normal 22 4 3 4 2 2 2" xfId="30527"/>
    <cellStyle name="Normal 22 4 3 4 2 3" xfId="30528"/>
    <cellStyle name="Normal 22 4 3 4 3" xfId="30529"/>
    <cellStyle name="Normal 22 4 3 4 3 2" xfId="30530"/>
    <cellStyle name="Normal 22 4 3 4 4" xfId="30531"/>
    <cellStyle name="Normal 22 4 3 5" xfId="30532"/>
    <cellStyle name="Normal 22 4 3 5 2" xfId="30533"/>
    <cellStyle name="Normal 22 4 3 5 2 2" xfId="30534"/>
    <cellStyle name="Normal 22 4 3 5 3" xfId="30535"/>
    <cellStyle name="Normal 22 4 3 6" xfId="30536"/>
    <cellStyle name="Normal 22 4 3 6 2" xfId="30537"/>
    <cellStyle name="Normal 22 4 3 7" xfId="30538"/>
    <cellStyle name="Normal 22 4 4" xfId="30539"/>
    <cellStyle name="Normal 22 4 4 2" xfId="30540"/>
    <cellStyle name="Normal 22 4 4 2 2" xfId="30541"/>
    <cellStyle name="Normal 22 4 4 2 2 2" xfId="30542"/>
    <cellStyle name="Normal 22 4 4 2 2 2 2" xfId="30543"/>
    <cellStyle name="Normal 22 4 4 2 2 2 2 2" xfId="30544"/>
    <cellStyle name="Normal 22 4 4 2 2 2 3" xfId="30545"/>
    <cellStyle name="Normal 22 4 4 2 2 3" xfId="30546"/>
    <cellStyle name="Normal 22 4 4 2 2 3 2" xfId="30547"/>
    <cellStyle name="Normal 22 4 4 2 2 4" xfId="30548"/>
    <cellStyle name="Normal 22 4 4 2 3" xfId="30549"/>
    <cellStyle name="Normal 22 4 4 2 3 2" xfId="30550"/>
    <cellStyle name="Normal 22 4 4 2 3 2 2" xfId="30551"/>
    <cellStyle name="Normal 22 4 4 2 3 3" xfId="30552"/>
    <cellStyle name="Normal 22 4 4 2 4" xfId="30553"/>
    <cellStyle name="Normal 22 4 4 2 4 2" xfId="30554"/>
    <cellStyle name="Normal 22 4 4 2 5" xfId="30555"/>
    <cellStyle name="Normal 22 4 4 3" xfId="30556"/>
    <cellStyle name="Normal 22 4 4 3 2" xfId="30557"/>
    <cellStyle name="Normal 22 4 4 3 2 2" xfId="30558"/>
    <cellStyle name="Normal 22 4 4 3 2 2 2" xfId="30559"/>
    <cellStyle name="Normal 22 4 4 3 2 3" xfId="30560"/>
    <cellStyle name="Normal 22 4 4 3 3" xfId="30561"/>
    <cellStyle name="Normal 22 4 4 3 3 2" xfId="30562"/>
    <cellStyle name="Normal 22 4 4 3 4" xfId="30563"/>
    <cellStyle name="Normal 22 4 4 4" xfId="30564"/>
    <cellStyle name="Normal 22 4 4 4 2" xfId="30565"/>
    <cellStyle name="Normal 22 4 4 4 2 2" xfId="30566"/>
    <cellStyle name="Normal 22 4 4 4 3" xfId="30567"/>
    <cellStyle name="Normal 22 4 4 5" xfId="30568"/>
    <cellStyle name="Normal 22 4 4 5 2" xfId="30569"/>
    <cellStyle name="Normal 22 4 4 6" xfId="30570"/>
    <cellStyle name="Normal 22 4 5" xfId="30571"/>
    <cellStyle name="Normal 22 4 5 2" xfId="30572"/>
    <cellStyle name="Normal 22 4 5 2 2" xfId="30573"/>
    <cellStyle name="Normal 22 4 5 2 2 2" xfId="30574"/>
    <cellStyle name="Normal 22 4 5 2 2 2 2" xfId="30575"/>
    <cellStyle name="Normal 22 4 5 2 2 3" xfId="30576"/>
    <cellStyle name="Normal 22 4 5 2 3" xfId="30577"/>
    <cellStyle name="Normal 22 4 5 2 3 2" xfId="30578"/>
    <cellStyle name="Normal 22 4 5 2 4" xfId="30579"/>
    <cellStyle name="Normal 22 4 5 3" xfId="30580"/>
    <cellStyle name="Normal 22 4 5 3 2" xfId="30581"/>
    <cellStyle name="Normal 22 4 5 3 2 2" xfId="30582"/>
    <cellStyle name="Normal 22 4 5 3 3" xfId="30583"/>
    <cellStyle name="Normal 22 4 5 4" xfId="30584"/>
    <cellStyle name="Normal 22 4 5 4 2" xfId="30585"/>
    <cellStyle name="Normal 22 4 5 5" xfId="30586"/>
    <cellStyle name="Normal 22 4 6" xfId="30587"/>
    <cellStyle name="Normal 22 4 6 2" xfId="30588"/>
    <cellStyle name="Normal 22 4 6 2 2" xfId="30589"/>
    <cellStyle name="Normal 22 4 6 2 2 2" xfId="30590"/>
    <cellStyle name="Normal 22 4 6 2 3" xfId="30591"/>
    <cellStyle name="Normal 22 4 6 3" xfId="30592"/>
    <cellStyle name="Normal 22 4 6 3 2" xfId="30593"/>
    <cellStyle name="Normal 22 4 6 4" xfId="30594"/>
    <cellStyle name="Normal 22 4 7" xfId="30595"/>
    <cellStyle name="Normal 22 4 7 2" xfId="30596"/>
    <cellStyle name="Normal 22 4 7 2 2" xfId="30597"/>
    <cellStyle name="Normal 22 4 7 3" xfId="30598"/>
    <cellStyle name="Normal 22 4 8" xfId="30599"/>
    <cellStyle name="Normal 22 4 8 2" xfId="30600"/>
    <cellStyle name="Normal 22 4 9" xfId="30601"/>
    <cellStyle name="Normal 22 5" xfId="30602"/>
    <cellStyle name="Normal 22 5 2" xfId="30603"/>
    <cellStyle name="Normal 22 5 2 2" xfId="30604"/>
    <cellStyle name="Normal 22 5 2 2 2" xfId="30605"/>
    <cellStyle name="Normal 22 5 2 2 2 2" xfId="30606"/>
    <cellStyle name="Normal 22 5 2 2 2 2 2" xfId="30607"/>
    <cellStyle name="Normal 22 5 2 2 2 2 2 2" xfId="30608"/>
    <cellStyle name="Normal 22 5 2 2 2 2 2 2 2" xfId="30609"/>
    <cellStyle name="Normal 22 5 2 2 2 2 2 3" xfId="30610"/>
    <cellStyle name="Normal 22 5 2 2 2 2 3" xfId="30611"/>
    <cellStyle name="Normal 22 5 2 2 2 2 3 2" xfId="30612"/>
    <cellStyle name="Normal 22 5 2 2 2 2 4" xfId="30613"/>
    <cellStyle name="Normal 22 5 2 2 2 3" xfId="30614"/>
    <cellStyle name="Normal 22 5 2 2 2 3 2" xfId="30615"/>
    <cellStyle name="Normal 22 5 2 2 2 3 2 2" xfId="30616"/>
    <cellStyle name="Normal 22 5 2 2 2 3 3" xfId="30617"/>
    <cellStyle name="Normal 22 5 2 2 2 4" xfId="30618"/>
    <cellStyle name="Normal 22 5 2 2 2 4 2" xfId="30619"/>
    <cellStyle name="Normal 22 5 2 2 2 5" xfId="30620"/>
    <cellStyle name="Normal 22 5 2 2 3" xfId="30621"/>
    <cellStyle name="Normal 22 5 2 2 3 2" xfId="30622"/>
    <cellStyle name="Normal 22 5 2 2 3 2 2" xfId="30623"/>
    <cellStyle name="Normal 22 5 2 2 3 2 2 2" xfId="30624"/>
    <cellStyle name="Normal 22 5 2 2 3 2 3" xfId="30625"/>
    <cellStyle name="Normal 22 5 2 2 3 3" xfId="30626"/>
    <cellStyle name="Normal 22 5 2 2 3 3 2" xfId="30627"/>
    <cellStyle name="Normal 22 5 2 2 3 4" xfId="30628"/>
    <cellStyle name="Normal 22 5 2 2 4" xfId="30629"/>
    <cellStyle name="Normal 22 5 2 2 4 2" xfId="30630"/>
    <cellStyle name="Normal 22 5 2 2 4 2 2" xfId="30631"/>
    <cellStyle name="Normal 22 5 2 2 4 3" xfId="30632"/>
    <cellStyle name="Normal 22 5 2 2 5" xfId="30633"/>
    <cellStyle name="Normal 22 5 2 2 5 2" xfId="30634"/>
    <cellStyle name="Normal 22 5 2 2 6" xfId="30635"/>
    <cellStyle name="Normal 22 5 2 3" xfId="30636"/>
    <cellStyle name="Normal 22 5 2 3 2" xfId="30637"/>
    <cellStyle name="Normal 22 5 2 3 2 2" xfId="30638"/>
    <cellStyle name="Normal 22 5 2 3 2 2 2" xfId="30639"/>
    <cellStyle name="Normal 22 5 2 3 2 2 2 2" xfId="30640"/>
    <cellStyle name="Normal 22 5 2 3 2 2 3" xfId="30641"/>
    <cellStyle name="Normal 22 5 2 3 2 3" xfId="30642"/>
    <cellStyle name="Normal 22 5 2 3 2 3 2" xfId="30643"/>
    <cellStyle name="Normal 22 5 2 3 2 4" xfId="30644"/>
    <cellStyle name="Normal 22 5 2 3 3" xfId="30645"/>
    <cellStyle name="Normal 22 5 2 3 3 2" xfId="30646"/>
    <cellStyle name="Normal 22 5 2 3 3 2 2" xfId="30647"/>
    <cellStyle name="Normal 22 5 2 3 3 3" xfId="30648"/>
    <cellStyle name="Normal 22 5 2 3 4" xfId="30649"/>
    <cellStyle name="Normal 22 5 2 3 4 2" xfId="30650"/>
    <cellStyle name="Normal 22 5 2 3 5" xfId="30651"/>
    <cellStyle name="Normal 22 5 2 4" xfId="30652"/>
    <cellStyle name="Normal 22 5 2 4 2" xfId="30653"/>
    <cellStyle name="Normal 22 5 2 4 2 2" xfId="30654"/>
    <cellStyle name="Normal 22 5 2 4 2 2 2" xfId="30655"/>
    <cellStyle name="Normal 22 5 2 4 2 3" xfId="30656"/>
    <cellStyle name="Normal 22 5 2 4 3" xfId="30657"/>
    <cellStyle name="Normal 22 5 2 4 3 2" xfId="30658"/>
    <cellStyle name="Normal 22 5 2 4 4" xfId="30659"/>
    <cellStyle name="Normal 22 5 2 5" xfId="30660"/>
    <cellStyle name="Normal 22 5 2 5 2" xfId="30661"/>
    <cellStyle name="Normal 22 5 2 5 2 2" xfId="30662"/>
    <cellStyle name="Normal 22 5 2 5 3" xfId="30663"/>
    <cellStyle name="Normal 22 5 2 6" xfId="30664"/>
    <cellStyle name="Normal 22 5 2 6 2" xfId="30665"/>
    <cellStyle name="Normal 22 5 2 7" xfId="30666"/>
    <cellStyle name="Normal 22 5 3" xfId="30667"/>
    <cellStyle name="Normal 22 5 3 2" xfId="30668"/>
    <cellStyle name="Normal 22 5 3 2 2" xfId="30669"/>
    <cellStyle name="Normal 22 5 3 2 2 2" xfId="30670"/>
    <cellStyle name="Normal 22 5 3 2 2 2 2" xfId="30671"/>
    <cellStyle name="Normal 22 5 3 2 2 2 2 2" xfId="30672"/>
    <cellStyle name="Normal 22 5 3 2 2 2 3" xfId="30673"/>
    <cellStyle name="Normal 22 5 3 2 2 3" xfId="30674"/>
    <cellStyle name="Normal 22 5 3 2 2 3 2" xfId="30675"/>
    <cellStyle name="Normal 22 5 3 2 2 4" xfId="30676"/>
    <cellStyle name="Normal 22 5 3 2 3" xfId="30677"/>
    <cellStyle name="Normal 22 5 3 2 3 2" xfId="30678"/>
    <cellStyle name="Normal 22 5 3 2 3 2 2" xfId="30679"/>
    <cellStyle name="Normal 22 5 3 2 3 3" xfId="30680"/>
    <cellStyle name="Normal 22 5 3 2 4" xfId="30681"/>
    <cellStyle name="Normal 22 5 3 2 4 2" xfId="30682"/>
    <cellStyle name="Normal 22 5 3 2 5" xfId="30683"/>
    <cellStyle name="Normal 22 5 3 3" xfId="30684"/>
    <cellStyle name="Normal 22 5 3 3 2" xfId="30685"/>
    <cellStyle name="Normal 22 5 3 3 2 2" xfId="30686"/>
    <cellStyle name="Normal 22 5 3 3 2 2 2" xfId="30687"/>
    <cellStyle name="Normal 22 5 3 3 2 3" xfId="30688"/>
    <cellStyle name="Normal 22 5 3 3 3" xfId="30689"/>
    <cellStyle name="Normal 22 5 3 3 3 2" xfId="30690"/>
    <cellStyle name="Normal 22 5 3 3 4" xfId="30691"/>
    <cellStyle name="Normal 22 5 3 4" xfId="30692"/>
    <cellStyle name="Normal 22 5 3 4 2" xfId="30693"/>
    <cellStyle name="Normal 22 5 3 4 2 2" xfId="30694"/>
    <cellStyle name="Normal 22 5 3 4 3" xfId="30695"/>
    <cellStyle name="Normal 22 5 3 5" xfId="30696"/>
    <cellStyle name="Normal 22 5 3 5 2" xfId="30697"/>
    <cellStyle name="Normal 22 5 3 6" xfId="30698"/>
    <cellStyle name="Normal 22 5 4" xfId="30699"/>
    <cellStyle name="Normal 22 5 4 2" xfId="30700"/>
    <cellStyle name="Normal 22 5 4 2 2" xfId="30701"/>
    <cellStyle name="Normal 22 5 4 2 2 2" xfId="30702"/>
    <cellStyle name="Normal 22 5 4 2 2 2 2" xfId="30703"/>
    <cellStyle name="Normal 22 5 4 2 2 3" xfId="30704"/>
    <cellStyle name="Normal 22 5 4 2 3" xfId="30705"/>
    <cellStyle name="Normal 22 5 4 2 3 2" xfId="30706"/>
    <cellStyle name="Normal 22 5 4 2 4" xfId="30707"/>
    <cellStyle name="Normal 22 5 4 3" xfId="30708"/>
    <cellStyle name="Normal 22 5 4 3 2" xfId="30709"/>
    <cellStyle name="Normal 22 5 4 3 2 2" xfId="30710"/>
    <cellStyle name="Normal 22 5 4 3 3" xfId="30711"/>
    <cellStyle name="Normal 22 5 4 4" xfId="30712"/>
    <cellStyle name="Normal 22 5 4 4 2" xfId="30713"/>
    <cellStyle name="Normal 22 5 4 5" xfId="30714"/>
    <cellStyle name="Normal 22 5 5" xfId="30715"/>
    <cellStyle name="Normal 22 5 5 2" xfId="30716"/>
    <cellStyle name="Normal 22 5 5 2 2" xfId="30717"/>
    <cellStyle name="Normal 22 5 5 2 2 2" xfId="30718"/>
    <cellStyle name="Normal 22 5 5 2 3" xfId="30719"/>
    <cellStyle name="Normal 22 5 5 3" xfId="30720"/>
    <cellStyle name="Normal 22 5 5 3 2" xfId="30721"/>
    <cellStyle name="Normal 22 5 5 4" xfId="30722"/>
    <cellStyle name="Normal 22 5 6" xfId="30723"/>
    <cellStyle name="Normal 22 5 6 2" xfId="30724"/>
    <cellStyle name="Normal 22 5 6 2 2" xfId="30725"/>
    <cellStyle name="Normal 22 5 6 3" xfId="30726"/>
    <cellStyle name="Normal 22 5 7" xfId="30727"/>
    <cellStyle name="Normal 22 5 7 2" xfId="30728"/>
    <cellStyle name="Normal 22 5 8" xfId="30729"/>
    <cellStyle name="Normal 22 6" xfId="30730"/>
    <cellStyle name="Normal 22 6 2" xfId="30731"/>
    <cellStyle name="Normal 22 6 2 2" xfId="30732"/>
    <cellStyle name="Normal 22 6 2 2 2" xfId="30733"/>
    <cellStyle name="Normal 22 6 2 2 2 2" xfId="30734"/>
    <cellStyle name="Normal 22 6 2 2 2 2 2" xfId="30735"/>
    <cellStyle name="Normal 22 6 2 2 2 2 2 2" xfId="30736"/>
    <cellStyle name="Normal 22 6 2 2 2 2 3" xfId="30737"/>
    <cellStyle name="Normal 22 6 2 2 2 3" xfId="30738"/>
    <cellStyle name="Normal 22 6 2 2 2 3 2" xfId="30739"/>
    <cellStyle name="Normal 22 6 2 2 2 4" xfId="30740"/>
    <cellStyle name="Normal 22 6 2 2 3" xfId="30741"/>
    <cellStyle name="Normal 22 6 2 2 3 2" xfId="30742"/>
    <cellStyle name="Normal 22 6 2 2 3 2 2" xfId="30743"/>
    <cellStyle name="Normal 22 6 2 2 3 3" xfId="30744"/>
    <cellStyle name="Normal 22 6 2 2 4" xfId="30745"/>
    <cellStyle name="Normal 22 6 2 2 4 2" xfId="30746"/>
    <cellStyle name="Normal 22 6 2 2 5" xfId="30747"/>
    <cellStyle name="Normal 22 6 2 3" xfId="30748"/>
    <cellStyle name="Normal 22 6 2 3 2" xfId="30749"/>
    <cellStyle name="Normal 22 6 2 3 2 2" xfId="30750"/>
    <cellStyle name="Normal 22 6 2 3 2 2 2" xfId="30751"/>
    <cellStyle name="Normal 22 6 2 3 2 3" xfId="30752"/>
    <cellStyle name="Normal 22 6 2 3 3" xfId="30753"/>
    <cellStyle name="Normal 22 6 2 3 3 2" xfId="30754"/>
    <cellStyle name="Normal 22 6 2 3 4" xfId="30755"/>
    <cellStyle name="Normal 22 6 2 4" xfId="30756"/>
    <cellStyle name="Normal 22 6 2 4 2" xfId="30757"/>
    <cellStyle name="Normal 22 6 2 4 2 2" xfId="30758"/>
    <cellStyle name="Normal 22 6 2 4 3" xfId="30759"/>
    <cellStyle name="Normal 22 6 2 5" xfId="30760"/>
    <cellStyle name="Normal 22 6 2 5 2" xfId="30761"/>
    <cellStyle name="Normal 22 6 2 6" xfId="30762"/>
    <cellStyle name="Normal 22 6 3" xfId="30763"/>
    <cellStyle name="Normal 22 6 3 2" xfId="30764"/>
    <cellStyle name="Normal 22 6 3 2 2" xfId="30765"/>
    <cellStyle name="Normal 22 6 3 2 2 2" xfId="30766"/>
    <cellStyle name="Normal 22 6 3 2 2 2 2" xfId="30767"/>
    <cellStyle name="Normal 22 6 3 2 2 3" xfId="30768"/>
    <cellStyle name="Normal 22 6 3 2 3" xfId="30769"/>
    <cellStyle name="Normal 22 6 3 2 3 2" xfId="30770"/>
    <cellStyle name="Normal 22 6 3 2 4" xfId="30771"/>
    <cellStyle name="Normal 22 6 3 3" xfId="30772"/>
    <cellStyle name="Normal 22 6 3 3 2" xfId="30773"/>
    <cellStyle name="Normal 22 6 3 3 2 2" xfId="30774"/>
    <cellStyle name="Normal 22 6 3 3 3" xfId="30775"/>
    <cellStyle name="Normal 22 6 3 4" xfId="30776"/>
    <cellStyle name="Normal 22 6 3 4 2" xfId="30777"/>
    <cellStyle name="Normal 22 6 3 5" xfId="30778"/>
    <cellStyle name="Normal 22 6 4" xfId="30779"/>
    <cellStyle name="Normal 22 6 4 2" xfId="30780"/>
    <cellStyle name="Normal 22 6 4 2 2" xfId="30781"/>
    <cellStyle name="Normal 22 6 4 2 2 2" xfId="30782"/>
    <cellStyle name="Normal 22 6 4 2 3" xfId="30783"/>
    <cellStyle name="Normal 22 6 4 3" xfId="30784"/>
    <cellStyle name="Normal 22 6 4 3 2" xfId="30785"/>
    <cellStyle name="Normal 22 6 4 4" xfId="30786"/>
    <cellStyle name="Normal 22 6 5" xfId="30787"/>
    <cellStyle name="Normal 22 6 5 2" xfId="30788"/>
    <cellStyle name="Normal 22 6 5 2 2" xfId="30789"/>
    <cellStyle name="Normal 22 6 5 3" xfId="30790"/>
    <cellStyle name="Normal 22 6 6" xfId="30791"/>
    <cellStyle name="Normal 22 6 6 2" xfId="30792"/>
    <cellStyle name="Normal 22 6 7" xfId="30793"/>
    <cellStyle name="Normal 22 7" xfId="30794"/>
    <cellStyle name="Normal 22 7 2" xfId="30795"/>
    <cellStyle name="Normal 22 7 2 2" xfId="30796"/>
    <cellStyle name="Normal 22 7 2 2 2" xfId="30797"/>
    <cellStyle name="Normal 22 7 2 2 2 2" xfId="30798"/>
    <cellStyle name="Normal 22 7 2 2 2 2 2" xfId="30799"/>
    <cellStyle name="Normal 22 7 2 2 2 3" xfId="30800"/>
    <cellStyle name="Normal 22 7 2 2 3" xfId="30801"/>
    <cellStyle name="Normal 22 7 2 2 3 2" xfId="30802"/>
    <cellStyle name="Normal 22 7 2 2 4" xfId="30803"/>
    <cellStyle name="Normal 22 7 2 3" xfId="30804"/>
    <cellStyle name="Normal 22 7 2 3 2" xfId="30805"/>
    <cellStyle name="Normal 22 7 2 3 2 2" xfId="30806"/>
    <cellStyle name="Normal 22 7 2 3 3" xfId="30807"/>
    <cellStyle name="Normal 22 7 2 4" xfId="30808"/>
    <cellStyle name="Normal 22 7 2 4 2" xfId="30809"/>
    <cellStyle name="Normal 22 7 2 5" xfId="30810"/>
    <cellStyle name="Normal 22 7 3" xfId="30811"/>
    <cellStyle name="Normal 22 7 3 2" xfId="30812"/>
    <cellStyle name="Normal 22 7 3 2 2" xfId="30813"/>
    <cellStyle name="Normal 22 7 3 2 2 2" xfId="30814"/>
    <cellStyle name="Normal 22 7 3 2 3" xfId="30815"/>
    <cellStyle name="Normal 22 7 3 3" xfId="30816"/>
    <cellStyle name="Normal 22 7 3 3 2" xfId="30817"/>
    <cellStyle name="Normal 22 7 3 4" xfId="30818"/>
    <cellStyle name="Normal 22 7 4" xfId="30819"/>
    <cellStyle name="Normal 22 7 4 2" xfId="30820"/>
    <cellStyle name="Normal 22 7 4 2 2" xfId="30821"/>
    <cellStyle name="Normal 22 7 4 3" xfId="30822"/>
    <cellStyle name="Normal 22 7 5" xfId="30823"/>
    <cellStyle name="Normal 22 7 5 2" xfId="30824"/>
    <cellStyle name="Normal 22 7 6" xfId="30825"/>
    <cellStyle name="Normal 22 8" xfId="30826"/>
    <cellStyle name="Normal 22 8 2" xfId="30827"/>
    <cellStyle name="Normal 22 8 2 2" xfId="30828"/>
    <cellStyle name="Normal 22 8 2 2 2" xfId="30829"/>
    <cellStyle name="Normal 22 8 2 2 2 2" xfId="30830"/>
    <cellStyle name="Normal 22 8 2 2 3" xfId="30831"/>
    <cellStyle name="Normal 22 8 2 3" xfId="30832"/>
    <cellStyle name="Normal 22 8 2 3 2" xfId="30833"/>
    <cellStyle name="Normal 22 8 2 4" xfId="30834"/>
    <cellStyle name="Normal 22 8 3" xfId="30835"/>
    <cellStyle name="Normal 22 8 3 2" xfId="30836"/>
    <cellStyle name="Normal 22 8 3 2 2" xfId="30837"/>
    <cellStyle name="Normal 22 8 3 3" xfId="30838"/>
    <cellStyle name="Normal 22 8 4" xfId="30839"/>
    <cellStyle name="Normal 22 8 4 2" xfId="30840"/>
    <cellStyle name="Normal 22 8 5" xfId="30841"/>
    <cellStyle name="Normal 22 9" xfId="30842"/>
    <cellStyle name="Normal 22 9 2" xfId="30843"/>
    <cellStyle name="Normal 22 9 2 2" xfId="30844"/>
    <cellStyle name="Normal 22 9 2 2 2" xfId="30845"/>
    <cellStyle name="Normal 22 9 2 3" xfId="30846"/>
    <cellStyle name="Normal 22 9 3" xfId="30847"/>
    <cellStyle name="Normal 22 9 3 2" xfId="30848"/>
    <cellStyle name="Normal 22 9 4" xfId="30849"/>
    <cellStyle name="Normal 23" xfId="30850"/>
    <cellStyle name="Normal 23 10" xfId="30851"/>
    <cellStyle name="Normal 23 10 2" xfId="30852"/>
    <cellStyle name="Normal 23 10 2 2" xfId="30853"/>
    <cellStyle name="Normal 23 10 3" xfId="30854"/>
    <cellStyle name="Normal 23 11" xfId="30855"/>
    <cellStyle name="Normal 23 11 2" xfId="30856"/>
    <cellStyle name="Normal 23 12" xfId="30857"/>
    <cellStyle name="Normal 23 2" xfId="30858"/>
    <cellStyle name="Normal 23 2 10" xfId="30859"/>
    <cellStyle name="Normal 23 2 10 2" xfId="30860"/>
    <cellStyle name="Normal 23 2 11" xfId="30861"/>
    <cellStyle name="Normal 23 2 2" xfId="30862"/>
    <cellStyle name="Normal 23 2 2 10" xfId="30863"/>
    <cellStyle name="Normal 23 2 2 2" xfId="30864"/>
    <cellStyle name="Normal 23 2 2 2 2" xfId="30865"/>
    <cellStyle name="Normal 23 2 2 2 2 2" xfId="30866"/>
    <cellStyle name="Normal 23 2 2 2 2 2 2" xfId="30867"/>
    <cellStyle name="Normal 23 2 2 2 2 2 2 2" xfId="30868"/>
    <cellStyle name="Normal 23 2 2 2 2 2 2 2 2" xfId="30869"/>
    <cellStyle name="Normal 23 2 2 2 2 2 2 2 2 2" xfId="30870"/>
    <cellStyle name="Normal 23 2 2 2 2 2 2 2 2 2 2" xfId="30871"/>
    <cellStyle name="Normal 23 2 2 2 2 2 2 2 2 2 2 2" xfId="30872"/>
    <cellStyle name="Normal 23 2 2 2 2 2 2 2 2 2 3" xfId="30873"/>
    <cellStyle name="Normal 23 2 2 2 2 2 2 2 2 3" xfId="30874"/>
    <cellStyle name="Normal 23 2 2 2 2 2 2 2 2 3 2" xfId="30875"/>
    <cellStyle name="Normal 23 2 2 2 2 2 2 2 2 4" xfId="30876"/>
    <cellStyle name="Normal 23 2 2 2 2 2 2 2 3" xfId="30877"/>
    <cellStyle name="Normal 23 2 2 2 2 2 2 2 3 2" xfId="30878"/>
    <cellStyle name="Normal 23 2 2 2 2 2 2 2 3 2 2" xfId="30879"/>
    <cellStyle name="Normal 23 2 2 2 2 2 2 2 3 3" xfId="30880"/>
    <cellStyle name="Normal 23 2 2 2 2 2 2 2 4" xfId="30881"/>
    <cellStyle name="Normal 23 2 2 2 2 2 2 2 4 2" xfId="30882"/>
    <cellStyle name="Normal 23 2 2 2 2 2 2 2 5" xfId="30883"/>
    <cellStyle name="Normal 23 2 2 2 2 2 2 3" xfId="30884"/>
    <cellStyle name="Normal 23 2 2 2 2 2 2 3 2" xfId="30885"/>
    <cellStyle name="Normal 23 2 2 2 2 2 2 3 2 2" xfId="30886"/>
    <cellStyle name="Normal 23 2 2 2 2 2 2 3 2 2 2" xfId="30887"/>
    <cellStyle name="Normal 23 2 2 2 2 2 2 3 2 3" xfId="30888"/>
    <cellStyle name="Normal 23 2 2 2 2 2 2 3 3" xfId="30889"/>
    <cellStyle name="Normal 23 2 2 2 2 2 2 3 3 2" xfId="30890"/>
    <cellStyle name="Normal 23 2 2 2 2 2 2 3 4" xfId="30891"/>
    <cellStyle name="Normal 23 2 2 2 2 2 2 4" xfId="30892"/>
    <cellStyle name="Normal 23 2 2 2 2 2 2 4 2" xfId="30893"/>
    <cellStyle name="Normal 23 2 2 2 2 2 2 4 2 2" xfId="30894"/>
    <cellStyle name="Normal 23 2 2 2 2 2 2 4 3" xfId="30895"/>
    <cellStyle name="Normal 23 2 2 2 2 2 2 5" xfId="30896"/>
    <cellStyle name="Normal 23 2 2 2 2 2 2 5 2" xfId="30897"/>
    <cellStyle name="Normal 23 2 2 2 2 2 2 6" xfId="30898"/>
    <cellStyle name="Normal 23 2 2 2 2 2 3" xfId="30899"/>
    <cellStyle name="Normal 23 2 2 2 2 2 3 2" xfId="30900"/>
    <cellStyle name="Normal 23 2 2 2 2 2 3 2 2" xfId="30901"/>
    <cellStyle name="Normal 23 2 2 2 2 2 3 2 2 2" xfId="30902"/>
    <cellStyle name="Normal 23 2 2 2 2 2 3 2 2 2 2" xfId="30903"/>
    <cellStyle name="Normal 23 2 2 2 2 2 3 2 2 3" xfId="30904"/>
    <cellStyle name="Normal 23 2 2 2 2 2 3 2 3" xfId="30905"/>
    <cellStyle name="Normal 23 2 2 2 2 2 3 2 3 2" xfId="30906"/>
    <cellStyle name="Normal 23 2 2 2 2 2 3 2 4" xfId="30907"/>
    <cellStyle name="Normal 23 2 2 2 2 2 3 3" xfId="30908"/>
    <cellStyle name="Normal 23 2 2 2 2 2 3 3 2" xfId="30909"/>
    <cellStyle name="Normal 23 2 2 2 2 2 3 3 2 2" xfId="30910"/>
    <cellStyle name="Normal 23 2 2 2 2 2 3 3 3" xfId="30911"/>
    <cellStyle name="Normal 23 2 2 2 2 2 3 4" xfId="30912"/>
    <cellStyle name="Normal 23 2 2 2 2 2 3 4 2" xfId="30913"/>
    <cellStyle name="Normal 23 2 2 2 2 2 3 5" xfId="30914"/>
    <cellStyle name="Normal 23 2 2 2 2 2 4" xfId="30915"/>
    <cellStyle name="Normal 23 2 2 2 2 2 4 2" xfId="30916"/>
    <cellStyle name="Normal 23 2 2 2 2 2 4 2 2" xfId="30917"/>
    <cellStyle name="Normal 23 2 2 2 2 2 4 2 2 2" xfId="30918"/>
    <cellStyle name="Normal 23 2 2 2 2 2 4 2 3" xfId="30919"/>
    <cellStyle name="Normal 23 2 2 2 2 2 4 3" xfId="30920"/>
    <cellStyle name="Normal 23 2 2 2 2 2 4 3 2" xfId="30921"/>
    <cellStyle name="Normal 23 2 2 2 2 2 4 4" xfId="30922"/>
    <cellStyle name="Normal 23 2 2 2 2 2 5" xfId="30923"/>
    <cellStyle name="Normal 23 2 2 2 2 2 5 2" xfId="30924"/>
    <cellStyle name="Normal 23 2 2 2 2 2 5 2 2" xfId="30925"/>
    <cellStyle name="Normal 23 2 2 2 2 2 5 3" xfId="30926"/>
    <cellStyle name="Normal 23 2 2 2 2 2 6" xfId="30927"/>
    <cellStyle name="Normal 23 2 2 2 2 2 6 2" xfId="30928"/>
    <cellStyle name="Normal 23 2 2 2 2 2 7" xfId="30929"/>
    <cellStyle name="Normal 23 2 2 2 2 3" xfId="30930"/>
    <cellStyle name="Normal 23 2 2 2 2 3 2" xfId="30931"/>
    <cellStyle name="Normal 23 2 2 2 2 3 2 2" xfId="30932"/>
    <cellStyle name="Normal 23 2 2 2 2 3 2 2 2" xfId="30933"/>
    <cellStyle name="Normal 23 2 2 2 2 3 2 2 2 2" xfId="30934"/>
    <cellStyle name="Normal 23 2 2 2 2 3 2 2 2 2 2" xfId="30935"/>
    <cellStyle name="Normal 23 2 2 2 2 3 2 2 2 3" xfId="30936"/>
    <cellStyle name="Normal 23 2 2 2 2 3 2 2 3" xfId="30937"/>
    <cellStyle name="Normal 23 2 2 2 2 3 2 2 3 2" xfId="30938"/>
    <cellStyle name="Normal 23 2 2 2 2 3 2 2 4" xfId="30939"/>
    <cellStyle name="Normal 23 2 2 2 2 3 2 3" xfId="30940"/>
    <cellStyle name="Normal 23 2 2 2 2 3 2 3 2" xfId="30941"/>
    <cellStyle name="Normal 23 2 2 2 2 3 2 3 2 2" xfId="30942"/>
    <cellStyle name="Normal 23 2 2 2 2 3 2 3 3" xfId="30943"/>
    <cellStyle name="Normal 23 2 2 2 2 3 2 4" xfId="30944"/>
    <cellStyle name="Normal 23 2 2 2 2 3 2 4 2" xfId="30945"/>
    <cellStyle name="Normal 23 2 2 2 2 3 2 5" xfId="30946"/>
    <cellStyle name="Normal 23 2 2 2 2 3 3" xfId="30947"/>
    <cellStyle name="Normal 23 2 2 2 2 3 3 2" xfId="30948"/>
    <cellStyle name="Normal 23 2 2 2 2 3 3 2 2" xfId="30949"/>
    <cellStyle name="Normal 23 2 2 2 2 3 3 2 2 2" xfId="30950"/>
    <cellStyle name="Normal 23 2 2 2 2 3 3 2 3" xfId="30951"/>
    <cellStyle name="Normal 23 2 2 2 2 3 3 3" xfId="30952"/>
    <cellStyle name="Normal 23 2 2 2 2 3 3 3 2" xfId="30953"/>
    <cellStyle name="Normal 23 2 2 2 2 3 3 4" xfId="30954"/>
    <cellStyle name="Normal 23 2 2 2 2 3 4" xfId="30955"/>
    <cellStyle name="Normal 23 2 2 2 2 3 4 2" xfId="30956"/>
    <cellStyle name="Normal 23 2 2 2 2 3 4 2 2" xfId="30957"/>
    <cellStyle name="Normal 23 2 2 2 2 3 4 3" xfId="30958"/>
    <cellStyle name="Normal 23 2 2 2 2 3 5" xfId="30959"/>
    <cellStyle name="Normal 23 2 2 2 2 3 5 2" xfId="30960"/>
    <cellStyle name="Normal 23 2 2 2 2 3 6" xfId="30961"/>
    <cellStyle name="Normal 23 2 2 2 2 4" xfId="30962"/>
    <cellStyle name="Normal 23 2 2 2 2 4 2" xfId="30963"/>
    <cellStyle name="Normal 23 2 2 2 2 4 2 2" xfId="30964"/>
    <cellStyle name="Normal 23 2 2 2 2 4 2 2 2" xfId="30965"/>
    <cellStyle name="Normal 23 2 2 2 2 4 2 2 2 2" xfId="30966"/>
    <cellStyle name="Normal 23 2 2 2 2 4 2 2 3" xfId="30967"/>
    <cellStyle name="Normal 23 2 2 2 2 4 2 3" xfId="30968"/>
    <cellStyle name="Normal 23 2 2 2 2 4 2 3 2" xfId="30969"/>
    <cellStyle name="Normal 23 2 2 2 2 4 2 4" xfId="30970"/>
    <cellStyle name="Normal 23 2 2 2 2 4 3" xfId="30971"/>
    <cellStyle name="Normal 23 2 2 2 2 4 3 2" xfId="30972"/>
    <cellStyle name="Normal 23 2 2 2 2 4 3 2 2" xfId="30973"/>
    <cellStyle name="Normal 23 2 2 2 2 4 3 3" xfId="30974"/>
    <cellStyle name="Normal 23 2 2 2 2 4 4" xfId="30975"/>
    <cellStyle name="Normal 23 2 2 2 2 4 4 2" xfId="30976"/>
    <cellStyle name="Normal 23 2 2 2 2 4 5" xfId="30977"/>
    <cellStyle name="Normal 23 2 2 2 2 5" xfId="30978"/>
    <cellStyle name="Normal 23 2 2 2 2 5 2" xfId="30979"/>
    <cellStyle name="Normal 23 2 2 2 2 5 2 2" xfId="30980"/>
    <cellStyle name="Normal 23 2 2 2 2 5 2 2 2" xfId="30981"/>
    <cellStyle name="Normal 23 2 2 2 2 5 2 3" xfId="30982"/>
    <cellStyle name="Normal 23 2 2 2 2 5 3" xfId="30983"/>
    <cellStyle name="Normal 23 2 2 2 2 5 3 2" xfId="30984"/>
    <cellStyle name="Normal 23 2 2 2 2 5 4" xfId="30985"/>
    <cellStyle name="Normal 23 2 2 2 2 6" xfId="30986"/>
    <cellStyle name="Normal 23 2 2 2 2 6 2" xfId="30987"/>
    <cellStyle name="Normal 23 2 2 2 2 6 2 2" xfId="30988"/>
    <cellStyle name="Normal 23 2 2 2 2 6 3" xfId="30989"/>
    <cellStyle name="Normal 23 2 2 2 2 7" xfId="30990"/>
    <cellStyle name="Normal 23 2 2 2 2 7 2" xfId="30991"/>
    <cellStyle name="Normal 23 2 2 2 2 8" xfId="30992"/>
    <cellStyle name="Normal 23 2 2 2 3" xfId="30993"/>
    <cellStyle name="Normal 23 2 2 2 3 2" xfId="30994"/>
    <cellStyle name="Normal 23 2 2 2 3 2 2" xfId="30995"/>
    <cellStyle name="Normal 23 2 2 2 3 2 2 2" xfId="30996"/>
    <cellStyle name="Normal 23 2 2 2 3 2 2 2 2" xfId="30997"/>
    <cellStyle name="Normal 23 2 2 2 3 2 2 2 2 2" xfId="30998"/>
    <cellStyle name="Normal 23 2 2 2 3 2 2 2 2 2 2" xfId="30999"/>
    <cellStyle name="Normal 23 2 2 2 3 2 2 2 2 3" xfId="31000"/>
    <cellStyle name="Normal 23 2 2 2 3 2 2 2 3" xfId="31001"/>
    <cellStyle name="Normal 23 2 2 2 3 2 2 2 3 2" xfId="31002"/>
    <cellStyle name="Normal 23 2 2 2 3 2 2 2 4" xfId="31003"/>
    <cellStyle name="Normal 23 2 2 2 3 2 2 3" xfId="31004"/>
    <cellStyle name="Normal 23 2 2 2 3 2 2 3 2" xfId="31005"/>
    <cellStyle name="Normal 23 2 2 2 3 2 2 3 2 2" xfId="31006"/>
    <cellStyle name="Normal 23 2 2 2 3 2 2 3 3" xfId="31007"/>
    <cellStyle name="Normal 23 2 2 2 3 2 2 4" xfId="31008"/>
    <cellStyle name="Normal 23 2 2 2 3 2 2 4 2" xfId="31009"/>
    <cellStyle name="Normal 23 2 2 2 3 2 2 5" xfId="31010"/>
    <cellStyle name="Normal 23 2 2 2 3 2 3" xfId="31011"/>
    <cellStyle name="Normal 23 2 2 2 3 2 3 2" xfId="31012"/>
    <cellStyle name="Normal 23 2 2 2 3 2 3 2 2" xfId="31013"/>
    <cellStyle name="Normal 23 2 2 2 3 2 3 2 2 2" xfId="31014"/>
    <cellStyle name="Normal 23 2 2 2 3 2 3 2 3" xfId="31015"/>
    <cellStyle name="Normal 23 2 2 2 3 2 3 3" xfId="31016"/>
    <cellStyle name="Normal 23 2 2 2 3 2 3 3 2" xfId="31017"/>
    <cellStyle name="Normal 23 2 2 2 3 2 3 4" xfId="31018"/>
    <cellStyle name="Normal 23 2 2 2 3 2 4" xfId="31019"/>
    <cellStyle name="Normal 23 2 2 2 3 2 4 2" xfId="31020"/>
    <cellStyle name="Normal 23 2 2 2 3 2 4 2 2" xfId="31021"/>
    <cellStyle name="Normal 23 2 2 2 3 2 4 3" xfId="31022"/>
    <cellStyle name="Normal 23 2 2 2 3 2 5" xfId="31023"/>
    <cellStyle name="Normal 23 2 2 2 3 2 5 2" xfId="31024"/>
    <cellStyle name="Normal 23 2 2 2 3 2 6" xfId="31025"/>
    <cellStyle name="Normal 23 2 2 2 3 3" xfId="31026"/>
    <cellStyle name="Normal 23 2 2 2 3 3 2" xfId="31027"/>
    <cellStyle name="Normal 23 2 2 2 3 3 2 2" xfId="31028"/>
    <cellStyle name="Normal 23 2 2 2 3 3 2 2 2" xfId="31029"/>
    <cellStyle name="Normal 23 2 2 2 3 3 2 2 2 2" xfId="31030"/>
    <cellStyle name="Normal 23 2 2 2 3 3 2 2 3" xfId="31031"/>
    <cellStyle name="Normal 23 2 2 2 3 3 2 3" xfId="31032"/>
    <cellStyle name="Normal 23 2 2 2 3 3 2 3 2" xfId="31033"/>
    <cellStyle name="Normal 23 2 2 2 3 3 2 4" xfId="31034"/>
    <cellStyle name="Normal 23 2 2 2 3 3 3" xfId="31035"/>
    <cellStyle name="Normal 23 2 2 2 3 3 3 2" xfId="31036"/>
    <cellStyle name="Normal 23 2 2 2 3 3 3 2 2" xfId="31037"/>
    <cellStyle name="Normal 23 2 2 2 3 3 3 3" xfId="31038"/>
    <cellStyle name="Normal 23 2 2 2 3 3 4" xfId="31039"/>
    <cellStyle name="Normal 23 2 2 2 3 3 4 2" xfId="31040"/>
    <cellStyle name="Normal 23 2 2 2 3 3 5" xfId="31041"/>
    <cellStyle name="Normal 23 2 2 2 3 4" xfId="31042"/>
    <cellStyle name="Normal 23 2 2 2 3 4 2" xfId="31043"/>
    <cellStyle name="Normal 23 2 2 2 3 4 2 2" xfId="31044"/>
    <cellStyle name="Normal 23 2 2 2 3 4 2 2 2" xfId="31045"/>
    <cellStyle name="Normal 23 2 2 2 3 4 2 3" xfId="31046"/>
    <cellStyle name="Normal 23 2 2 2 3 4 3" xfId="31047"/>
    <cellStyle name="Normal 23 2 2 2 3 4 3 2" xfId="31048"/>
    <cellStyle name="Normal 23 2 2 2 3 4 4" xfId="31049"/>
    <cellStyle name="Normal 23 2 2 2 3 5" xfId="31050"/>
    <cellStyle name="Normal 23 2 2 2 3 5 2" xfId="31051"/>
    <cellStyle name="Normal 23 2 2 2 3 5 2 2" xfId="31052"/>
    <cellStyle name="Normal 23 2 2 2 3 5 3" xfId="31053"/>
    <cellStyle name="Normal 23 2 2 2 3 6" xfId="31054"/>
    <cellStyle name="Normal 23 2 2 2 3 6 2" xfId="31055"/>
    <cellStyle name="Normal 23 2 2 2 3 7" xfId="31056"/>
    <cellStyle name="Normal 23 2 2 2 4" xfId="31057"/>
    <cellStyle name="Normal 23 2 2 2 4 2" xfId="31058"/>
    <cellStyle name="Normal 23 2 2 2 4 2 2" xfId="31059"/>
    <cellStyle name="Normal 23 2 2 2 4 2 2 2" xfId="31060"/>
    <cellStyle name="Normal 23 2 2 2 4 2 2 2 2" xfId="31061"/>
    <cellStyle name="Normal 23 2 2 2 4 2 2 2 2 2" xfId="31062"/>
    <cellStyle name="Normal 23 2 2 2 4 2 2 2 3" xfId="31063"/>
    <cellStyle name="Normal 23 2 2 2 4 2 2 3" xfId="31064"/>
    <cellStyle name="Normal 23 2 2 2 4 2 2 3 2" xfId="31065"/>
    <cellStyle name="Normal 23 2 2 2 4 2 2 4" xfId="31066"/>
    <cellStyle name="Normal 23 2 2 2 4 2 3" xfId="31067"/>
    <cellStyle name="Normal 23 2 2 2 4 2 3 2" xfId="31068"/>
    <cellStyle name="Normal 23 2 2 2 4 2 3 2 2" xfId="31069"/>
    <cellStyle name="Normal 23 2 2 2 4 2 3 3" xfId="31070"/>
    <cellStyle name="Normal 23 2 2 2 4 2 4" xfId="31071"/>
    <cellStyle name="Normal 23 2 2 2 4 2 4 2" xfId="31072"/>
    <cellStyle name="Normal 23 2 2 2 4 2 5" xfId="31073"/>
    <cellStyle name="Normal 23 2 2 2 4 3" xfId="31074"/>
    <cellStyle name="Normal 23 2 2 2 4 3 2" xfId="31075"/>
    <cellStyle name="Normal 23 2 2 2 4 3 2 2" xfId="31076"/>
    <cellStyle name="Normal 23 2 2 2 4 3 2 2 2" xfId="31077"/>
    <cellStyle name="Normal 23 2 2 2 4 3 2 3" xfId="31078"/>
    <cellStyle name="Normal 23 2 2 2 4 3 3" xfId="31079"/>
    <cellStyle name="Normal 23 2 2 2 4 3 3 2" xfId="31080"/>
    <cellStyle name="Normal 23 2 2 2 4 3 4" xfId="31081"/>
    <cellStyle name="Normal 23 2 2 2 4 4" xfId="31082"/>
    <cellStyle name="Normal 23 2 2 2 4 4 2" xfId="31083"/>
    <cellStyle name="Normal 23 2 2 2 4 4 2 2" xfId="31084"/>
    <cellStyle name="Normal 23 2 2 2 4 4 3" xfId="31085"/>
    <cellStyle name="Normal 23 2 2 2 4 5" xfId="31086"/>
    <cellStyle name="Normal 23 2 2 2 4 5 2" xfId="31087"/>
    <cellStyle name="Normal 23 2 2 2 4 6" xfId="31088"/>
    <cellStyle name="Normal 23 2 2 2 5" xfId="31089"/>
    <cellStyle name="Normal 23 2 2 2 5 2" xfId="31090"/>
    <cellStyle name="Normal 23 2 2 2 5 2 2" xfId="31091"/>
    <cellStyle name="Normal 23 2 2 2 5 2 2 2" xfId="31092"/>
    <cellStyle name="Normal 23 2 2 2 5 2 2 2 2" xfId="31093"/>
    <cellStyle name="Normal 23 2 2 2 5 2 2 3" xfId="31094"/>
    <cellStyle name="Normal 23 2 2 2 5 2 3" xfId="31095"/>
    <cellStyle name="Normal 23 2 2 2 5 2 3 2" xfId="31096"/>
    <cellStyle name="Normal 23 2 2 2 5 2 4" xfId="31097"/>
    <cellStyle name="Normal 23 2 2 2 5 3" xfId="31098"/>
    <cellStyle name="Normal 23 2 2 2 5 3 2" xfId="31099"/>
    <cellStyle name="Normal 23 2 2 2 5 3 2 2" xfId="31100"/>
    <cellStyle name="Normal 23 2 2 2 5 3 3" xfId="31101"/>
    <cellStyle name="Normal 23 2 2 2 5 4" xfId="31102"/>
    <cellStyle name="Normal 23 2 2 2 5 4 2" xfId="31103"/>
    <cellStyle name="Normal 23 2 2 2 5 5" xfId="31104"/>
    <cellStyle name="Normal 23 2 2 2 6" xfId="31105"/>
    <cellStyle name="Normal 23 2 2 2 6 2" xfId="31106"/>
    <cellStyle name="Normal 23 2 2 2 6 2 2" xfId="31107"/>
    <cellStyle name="Normal 23 2 2 2 6 2 2 2" xfId="31108"/>
    <cellStyle name="Normal 23 2 2 2 6 2 3" xfId="31109"/>
    <cellStyle name="Normal 23 2 2 2 6 3" xfId="31110"/>
    <cellStyle name="Normal 23 2 2 2 6 3 2" xfId="31111"/>
    <cellStyle name="Normal 23 2 2 2 6 4" xfId="31112"/>
    <cellStyle name="Normal 23 2 2 2 7" xfId="31113"/>
    <cellStyle name="Normal 23 2 2 2 7 2" xfId="31114"/>
    <cellStyle name="Normal 23 2 2 2 7 2 2" xfId="31115"/>
    <cellStyle name="Normal 23 2 2 2 7 3" xfId="31116"/>
    <cellStyle name="Normal 23 2 2 2 8" xfId="31117"/>
    <cellStyle name="Normal 23 2 2 2 8 2" xfId="31118"/>
    <cellStyle name="Normal 23 2 2 2 9" xfId="31119"/>
    <cellStyle name="Normal 23 2 2 3" xfId="31120"/>
    <cellStyle name="Normal 23 2 2 3 2" xfId="31121"/>
    <cellStyle name="Normal 23 2 2 3 2 2" xfId="31122"/>
    <cellStyle name="Normal 23 2 2 3 2 2 2" xfId="31123"/>
    <cellStyle name="Normal 23 2 2 3 2 2 2 2" xfId="31124"/>
    <cellStyle name="Normal 23 2 2 3 2 2 2 2 2" xfId="31125"/>
    <cellStyle name="Normal 23 2 2 3 2 2 2 2 2 2" xfId="31126"/>
    <cellStyle name="Normal 23 2 2 3 2 2 2 2 2 2 2" xfId="31127"/>
    <cellStyle name="Normal 23 2 2 3 2 2 2 2 2 3" xfId="31128"/>
    <cellStyle name="Normal 23 2 2 3 2 2 2 2 3" xfId="31129"/>
    <cellStyle name="Normal 23 2 2 3 2 2 2 2 3 2" xfId="31130"/>
    <cellStyle name="Normal 23 2 2 3 2 2 2 2 4" xfId="31131"/>
    <cellStyle name="Normal 23 2 2 3 2 2 2 3" xfId="31132"/>
    <cellStyle name="Normal 23 2 2 3 2 2 2 3 2" xfId="31133"/>
    <cellStyle name="Normal 23 2 2 3 2 2 2 3 2 2" xfId="31134"/>
    <cellStyle name="Normal 23 2 2 3 2 2 2 3 3" xfId="31135"/>
    <cellStyle name="Normal 23 2 2 3 2 2 2 4" xfId="31136"/>
    <cellStyle name="Normal 23 2 2 3 2 2 2 4 2" xfId="31137"/>
    <cellStyle name="Normal 23 2 2 3 2 2 2 5" xfId="31138"/>
    <cellStyle name="Normal 23 2 2 3 2 2 3" xfId="31139"/>
    <cellStyle name="Normal 23 2 2 3 2 2 3 2" xfId="31140"/>
    <cellStyle name="Normal 23 2 2 3 2 2 3 2 2" xfId="31141"/>
    <cellStyle name="Normal 23 2 2 3 2 2 3 2 2 2" xfId="31142"/>
    <cellStyle name="Normal 23 2 2 3 2 2 3 2 3" xfId="31143"/>
    <cellStyle name="Normal 23 2 2 3 2 2 3 3" xfId="31144"/>
    <cellStyle name="Normal 23 2 2 3 2 2 3 3 2" xfId="31145"/>
    <cellStyle name="Normal 23 2 2 3 2 2 3 4" xfId="31146"/>
    <cellStyle name="Normal 23 2 2 3 2 2 4" xfId="31147"/>
    <cellStyle name="Normal 23 2 2 3 2 2 4 2" xfId="31148"/>
    <cellStyle name="Normal 23 2 2 3 2 2 4 2 2" xfId="31149"/>
    <cellStyle name="Normal 23 2 2 3 2 2 4 3" xfId="31150"/>
    <cellStyle name="Normal 23 2 2 3 2 2 5" xfId="31151"/>
    <cellStyle name="Normal 23 2 2 3 2 2 5 2" xfId="31152"/>
    <cellStyle name="Normal 23 2 2 3 2 2 6" xfId="31153"/>
    <cellStyle name="Normal 23 2 2 3 2 3" xfId="31154"/>
    <cellStyle name="Normal 23 2 2 3 2 3 2" xfId="31155"/>
    <cellStyle name="Normal 23 2 2 3 2 3 2 2" xfId="31156"/>
    <cellStyle name="Normal 23 2 2 3 2 3 2 2 2" xfId="31157"/>
    <cellStyle name="Normal 23 2 2 3 2 3 2 2 2 2" xfId="31158"/>
    <cellStyle name="Normal 23 2 2 3 2 3 2 2 3" xfId="31159"/>
    <cellStyle name="Normal 23 2 2 3 2 3 2 3" xfId="31160"/>
    <cellStyle name="Normal 23 2 2 3 2 3 2 3 2" xfId="31161"/>
    <cellStyle name="Normal 23 2 2 3 2 3 2 4" xfId="31162"/>
    <cellStyle name="Normal 23 2 2 3 2 3 3" xfId="31163"/>
    <cellStyle name="Normal 23 2 2 3 2 3 3 2" xfId="31164"/>
    <cellStyle name="Normal 23 2 2 3 2 3 3 2 2" xfId="31165"/>
    <cellStyle name="Normal 23 2 2 3 2 3 3 3" xfId="31166"/>
    <cellStyle name="Normal 23 2 2 3 2 3 4" xfId="31167"/>
    <cellStyle name="Normal 23 2 2 3 2 3 4 2" xfId="31168"/>
    <cellStyle name="Normal 23 2 2 3 2 3 5" xfId="31169"/>
    <cellStyle name="Normal 23 2 2 3 2 4" xfId="31170"/>
    <cellStyle name="Normal 23 2 2 3 2 4 2" xfId="31171"/>
    <cellStyle name="Normal 23 2 2 3 2 4 2 2" xfId="31172"/>
    <cellStyle name="Normal 23 2 2 3 2 4 2 2 2" xfId="31173"/>
    <cellStyle name="Normal 23 2 2 3 2 4 2 3" xfId="31174"/>
    <cellStyle name="Normal 23 2 2 3 2 4 3" xfId="31175"/>
    <cellStyle name="Normal 23 2 2 3 2 4 3 2" xfId="31176"/>
    <cellStyle name="Normal 23 2 2 3 2 4 4" xfId="31177"/>
    <cellStyle name="Normal 23 2 2 3 2 5" xfId="31178"/>
    <cellStyle name="Normal 23 2 2 3 2 5 2" xfId="31179"/>
    <cellStyle name="Normal 23 2 2 3 2 5 2 2" xfId="31180"/>
    <cellStyle name="Normal 23 2 2 3 2 5 3" xfId="31181"/>
    <cellStyle name="Normal 23 2 2 3 2 6" xfId="31182"/>
    <cellStyle name="Normal 23 2 2 3 2 6 2" xfId="31183"/>
    <cellStyle name="Normal 23 2 2 3 2 7" xfId="31184"/>
    <cellStyle name="Normal 23 2 2 3 3" xfId="31185"/>
    <cellStyle name="Normal 23 2 2 3 3 2" xfId="31186"/>
    <cellStyle name="Normal 23 2 2 3 3 2 2" xfId="31187"/>
    <cellStyle name="Normal 23 2 2 3 3 2 2 2" xfId="31188"/>
    <cellStyle name="Normal 23 2 2 3 3 2 2 2 2" xfId="31189"/>
    <cellStyle name="Normal 23 2 2 3 3 2 2 2 2 2" xfId="31190"/>
    <cellStyle name="Normal 23 2 2 3 3 2 2 2 3" xfId="31191"/>
    <cellStyle name="Normal 23 2 2 3 3 2 2 3" xfId="31192"/>
    <cellStyle name="Normal 23 2 2 3 3 2 2 3 2" xfId="31193"/>
    <cellStyle name="Normal 23 2 2 3 3 2 2 4" xfId="31194"/>
    <cellStyle name="Normal 23 2 2 3 3 2 3" xfId="31195"/>
    <cellStyle name="Normal 23 2 2 3 3 2 3 2" xfId="31196"/>
    <cellStyle name="Normal 23 2 2 3 3 2 3 2 2" xfId="31197"/>
    <cellStyle name="Normal 23 2 2 3 3 2 3 3" xfId="31198"/>
    <cellStyle name="Normal 23 2 2 3 3 2 4" xfId="31199"/>
    <cellStyle name="Normal 23 2 2 3 3 2 4 2" xfId="31200"/>
    <cellStyle name="Normal 23 2 2 3 3 2 5" xfId="31201"/>
    <cellStyle name="Normal 23 2 2 3 3 3" xfId="31202"/>
    <cellStyle name="Normal 23 2 2 3 3 3 2" xfId="31203"/>
    <cellStyle name="Normal 23 2 2 3 3 3 2 2" xfId="31204"/>
    <cellStyle name="Normal 23 2 2 3 3 3 2 2 2" xfId="31205"/>
    <cellStyle name="Normal 23 2 2 3 3 3 2 3" xfId="31206"/>
    <cellStyle name="Normal 23 2 2 3 3 3 3" xfId="31207"/>
    <cellStyle name="Normal 23 2 2 3 3 3 3 2" xfId="31208"/>
    <cellStyle name="Normal 23 2 2 3 3 3 4" xfId="31209"/>
    <cellStyle name="Normal 23 2 2 3 3 4" xfId="31210"/>
    <cellStyle name="Normal 23 2 2 3 3 4 2" xfId="31211"/>
    <cellStyle name="Normal 23 2 2 3 3 4 2 2" xfId="31212"/>
    <cellStyle name="Normal 23 2 2 3 3 4 3" xfId="31213"/>
    <cellStyle name="Normal 23 2 2 3 3 5" xfId="31214"/>
    <cellStyle name="Normal 23 2 2 3 3 5 2" xfId="31215"/>
    <cellStyle name="Normal 23 2 2 3 3 6" xfId="31216"/>
    <cellStyle name="Normal 23 2 2 3 4" xfId="31217"/>
    <cellStyle name="Normal 23 2 2 3 4 2" xfId="31218"/>
    <cellStyle name="Normal 23 2 2 3 4 2 2" xfId="31219"/>
    <cellStyle name="Normal 23 2 2 3 4 2 2 2" xfId="31220"/>
    <cellStyle name="Normal 23 2 2 3 4 2 2 2 2" xfId="31221"/>
    <cellStyle name="Normal 23 2 2 3 4 2 2 3" xfId="31222"/>
    <cellStyle name="Normal 23 2 2 3 4 2 3" xfId="31223"/>
    <cellStyle name="Normal 23 2 2 3 4 2 3 2" xfId="31224"/>
    <cellStyle name="Normal 23 2 2 3 4 2 4" xfId="31225"/>
    <cellStyle name="Normal 23 2 2 3 4 3" xfId="31226"/>
    <cellStyle name="Normal 23 2 2 3 4 3 2" xfId="31227"/>
    <cellStyle name="Normal 23 2 2 3 4 3 2 2" xfId="31228"/>
    <cellStyle name="Normal 23 2 2 3 4 3 3" xfId="31229"/>
    <cellStyle name="Normal 23 2 2 3 4 4" xfId="31230"/>
    <cellStyle name="Normal 23 2 2 3 4 4 2" xfId="31231"/>
    <cellStyle name="Normal 23 2 2 3 4 5" xfId="31232"/>
    <cellStyle name="Normal 23 2 2 3 5" xfId="31233"/>
    <cellStyle name="Normal 23 2 2 3 5 2" xfId="31234"/>
    <cellStyle name="Normal 23 2 2 3 5 2 2" xfId="31235"/>
    <cellStyle name="Normal 23 2 2 3 5 2 2 2" xfId="31236"/>
    <cellStyle name="Normal 23 2 2 3 5 2 3" xfId="31237"/>
    <cellStyle name="Normal 23 2 2 3 5 3" xfId="31238"/>
    <cellStyle name="Normal 23 2 2 3 5 3 2" xfId="31239"/>
    <cellStyle name="Normal 23 2 2 3 5 4" xfId="31240"/>
    <cellStyle name="Normal 23 2 2 3 6" xfId="31241"/>
    <cellStyle name="Normal 23 2 2 3 6 2" xfId="31242"/>
    <cellStyle name="Normal 23 2 2 3 6 2 2" xfId="31243"/>
    <cellStyle name="Normal 23 2 2 3 6 3" xfId="31244"/>
    <cellStyle name="Normal 23 2 2 3 7" xfId="31245"/>
    <cellStyle name="Normal 23 2 2 3 7 2" xfId="31246"/>
    <cellStyle name="Normal 23 2 2 3 8" xfId="31247"/>
    <cellStyle name="Normal 23 2 2 4" xfId="31248"/>
    <cellStyle name="Normal 23 2 2 4 2" xfId="31249"/>
    <cellStyle name="Normal 23 2 2 4 2 2" xfId="31250"/>
    <cellStyle name="Normal 23 2 2 4 2 2 2" xfId="31251"/>
    <cellStyle name="Normal 23 2 2 4 2 2 2 2" xfId="31252"/>
    <cellStyle name="Normal 23 2 2 4 2 2 2 2 2" xfId="31253"/>
    <cellStyle name="Normal 23 2 2 4 2 2 2 2 2 2" xfId="31254"/>
    <cellStyle name="Normal 23 2 2 4 2 2 2 2 3" xfId="31255"/>
    <cellStyle name="Normal 23 2 2 4 2 2 2 3" xfId="31256"/>
    <cellStyle name="Normal 23 2 2 4 2 2 2 3 2" xfId="31257"/>
    <cellStyle name="Normal 23 2 2 4 2 2 2 4" xfId="31258"/>
    <cellStyle name="Normal 23 2 2 4 2 2 3" xfId="31259"/>
    <cellStyle name="Normal 23 2 2 4 2 2 3 2" xfId="31260"/>
    <cellStyle name="Normal 23 2 2 4 2 2 3 2 2" xfId="31261"/>
    <cellStyle name="Normal 23 2 2 4 2 2 3 3" xfId="31262"/>
    <cellStyle name="Normal 23 2 2 4 2 2 4" xfId="31263"/>
    <cellStyle name="Normal 23 2 2 4 2 2 4 2" xfId="31264"/>
    <cellStyle name="Normal 23 2 2 4 2 2 5" xfId="31265"/>
    <cellStyle name="Normal 23 2 2 4 2 3" xfId="31266"/>
    <cellStyle name="Normal 23 2 2 4 2 3 2" xfId="31267"/>
    <cellStyle name="Normal 23 2 2 4 2 3 2 2" xfId="31268"/>
    <cellStyle name="Normal 23 2 2 4 2 3 2 2 2" xfId="31269"/>
    <cellStyle name="Normal 23 2 2 4 2 3 2 3" xfId="31270"/>
    <cellStyle name="Normal 23 2 2 4 2 3 3" xfId="31271"/>
    <cellStyle name="Normal 23 2 2 4 2 3 3 2" xfId="31272"/>
    <cellStyle name="Normal 23 2 2 4 2 3 4" xfId="31273"/>
    <cellStyle name="Normal 23 2 2 4 2 4" xfId="31274"/>
    <cellStyle name="Normal 23 2 2 4 2 4 2" xfId="31275"/>
    <cellStyle name="Normal 23 2 2 4 2 4 2 2" xfId="31276"/>
    <cellStyle name="Normal 23 2 2 4 2 4 3" xfId="31277"/>
    <cellStyle name="Normal 23 2 2 4 2 5" xfId="31278"/>
    <cellStyle name="Normal 23 2 2 4 2 5 2" xfId="31279"/>
    <cellStyle name="Normal 23 2 2 4 2 6" xfId="31280"/>
    <cellStyle name="Normal 23 2 2 4 3" xfId="31281"/>
    <cellStyle name="Normal 23 2 2 4 3 2" xfId="31282"/>
    <cellStyle name="Normal 23 2 2 4 3 2 2" xfId="31283"/>
    <cellStyle name="Normal 23 2 2 4 3 2 2 2" xfId="31284"/>
    <cellStyle name="Normal 23 2 2 4 3 2 2 2 2" xfId="31285"/>
    <cellStyle name="Normal 23 2 2 4 3 2 2 3" xfId="31286"/>
    <cellStyle name="Normal 23 2 2 4 3 2 3" xfId="31287"/>
    <cellStyle name="Normal 23 2 2 4 3 2 3 2" xfId="31288"/>
    <cellStyle name="Normal 23 2 2 4 3 2 4" xfId="31289"/>
    <cellStyle name="Normal 23 2 2 4 3 3" xfId="31290"/>
    <cellStyle name="Normal 23 2 2 4 3 3 2" xfId="31291"/>
    <cellStyle name="Normal 23 2 2 4 3 3 2 2" xfId="31292"/>
    <cellStyle name="Normal 23 2 2 4 3 3 3" xfId="31293"/>
    <cellStyle name="Normal 23 2 2 4 3 4" xfId="31294"/>
    <cellStyle name="Normal 23 2 2 4 3 4 2" xfId="31295"/>
    <cellStyle name="Normal 23 2 2 4 3 5" xfId="31296"/>
    <cellStyle name="Normal 23 2 2 4 4" xfId="31297"/>
    <cellStyle name="Normal 23 2 2 4 4 2" xfId="31298"/>
    <cellStyle name="Normal 23 2 2 4 4 2 2" xfId="31299"/>
    <cellStyle name="Normal 23 2 2 4 4 2 2 2" xfId="31300"/>
    <cellStyle name="Normal 23 2 2 4 4 2 3" xfId="31301"/>
    <cellStyle name="Normal 23 2 2 4 4 3" xfId="31302"/>
    <cellStyle name="Normal 23 2 2 4 4 3 2" xfId="31303"/>
    <cellStyle name="Normal 23 2 2 4 4 4" xfId="31304"/>
    <cellStyle name="Normal 23 2 2 4 5" xfId="31305"/>
    <cellStyle name="Normal 23 2 2 4 5 2" xfId="31306"/>
    <cellStyle name="Normal 23 2 2 4 5 2 2" xfId="31307"/>
    <cellStyle name="Normal 23 2 2 4 5 3" xfId="31308"/>
    <cellStyle name="Normal 23 2 2 4 6" xfId="31309"/>
    <cellStyle name="Normal 23 2 2 4 6 2" xfId="31310"/>
    <cellStyle name="Normal 23 2 2 4 7" xfId="31311"/>
    <cellStyle name="Normal 23 2 2 5" xfId="31312"/>
    <cellStyle name="Normal 23 2 2 5 2" xfId="31313"/>
    <cellStyle name="Normal 23 2 2 5 2 2" xfId="31314"/>
    <cellStyle name="Normal 23 2 2 5 2 2 2" xfId="31315"/>
    <cellStyle name="Normal 23 2 2 5 2 2 2 2" xfId="31316"/>
    <cellStyle name="Normal 23 2 2 5 2 2 2 2 2" xfId="31317"/>
    <cellStyle name="Normal 23 2 2 5 2 2 2 3" xfId="31318"/>
    <cellStyle name="Normal 23 2 2 5 2 2 3" xfId="31319"/>
    <cellStyle name="Normal 23 2 2 5 2 2 3 2" xfId="31320"/>
    <cellStyle name="Normal 23 2 2 5 2 2 4" xfId="31321"/>
    <cellStyle name="Normal 23 2 2 5 2 3" xfId="31322"/>
    <cellStyle name="Normal 23 2 2 5 2 3 2" xfId="31323"/>
    <cellStyle name="Normal 23 2 2 5 2 3 2 2" xfId="31324"/>
    <cellStyle name="Normal 23 2 2 5 2 3 3" xfId="31325"/>
    <cellStyle name="Normal 23 2 2 5 2 4" xfId="31326"/>
    <cellStyle name="Normal 23 2 2 5 2 4 2" xfId="31327"/>
    <cellStyle name="Normal 23 2 2 5 2 5" xfId="31328"/>
    <cellStyle name="Normal 23 2 2 5 3" xfId="31329"/>
    <cellStyle name="Normal 23 2 2 5 3 2" xfId="31330"/>
    <cellStyle name="Normal 23 2 2 5 3 2 2" xfId="31331"/>
    <cellStyle name="Normal 23 2 2 5 3 2 2 2" xfId="31332"/>
    <cellStyle name="Normal 23 2 2 5 3 2 3" xfId="31333"/>
    <cellStyle name="Normal 23 2 2 5 3 3" xfId="31334"/>
    <cellStyle name="Normal 23 2 2 5 3 3 2" xfId="31335"/>
    <cellStyle name="Normal 23 2 2 5 3 4" xfId="31336"/>
    <cellStyle name="Normal 23 2 2 5 4" xfId="31337"/>
    <cellStyle name="Normal 23 2 2 5 4 2" xfId="31338"/>
    <cellStyle name="Normal 23 2 2 5 4 2 2" xfId="31339"/>
    <cellStyle name="Normal 23 2 2 5 4 3" xfId="31340"/>
    <cellStyle name="Normal 23 2 2 5 5" xfId="31341"/>
    <cellStyle name="Normal 23 2 2 5 5 2" xfId="31342"/>
    <cellStyle name="Normal 23 2 2 5 6" xfId="31343"/>
    <cellStyle name="Normal 23 2 2 6" xfId="31344"/>
    <cellStyle name="Normal 23 2 2 6 2" xfId="31345"/>
    <cellStyle name="Normal 23 2 2 6 2 2" xfId="31346"/>
    <cellStyle name="Normal 23 2 2 6 2 2 2" xfId="31347"/>
    <cellStyle name="Normal 23 2 2 6 2 2 2 2" xfId="31348"/>
    <cellStyle name="Normal 23 2 2 6 2 2 3" xfId="31349"/>
    <cellStyle name="Normal 23 2 2 6 2 3" xfId="31350"/>
    <cellStyle name="Normal 23 2 2 6 2 3 2" xfId="31351"/>
    <cellStyle name="Normal 23 2 2 6 2 4" xfId="31352"/>
    <cellStyle name="Normal 23 2 2 6 3" xfId="31353"/>
    <cellStyle name="Normal 23 2 2 6 3 2" xfId="31354"/>
    <cellStyle name="Normal 23 2 2 6 3 2 2" xfId="31355"/>
    <cellStyle name="Normal 23 2 2 6 3 3" xfId="31356"/>
    <cellStyle name="Normal 23 2 2 6 4" xfId="31357"/>
    <cellStyle name="Normal 23 2 2 6 4 2" xfId="31358"/>
    <cellStyle name="Normal 23 2 2 6 5" xfId="31359"/>
    <cellStyle name="Normal 23 2 2 7" xfId="31360"/>
    <cellStyle name="Normal 23 2 2 7 2" xfId="31361"/>
    <cellStyle name="Normal 23 2 2 7 2 2" xfId="31362"/>
    <cellStyle name="Normal 23 2 2 7 2 2 2" xfId="31363"/>
    <cellStyle name="Normal 23 2 2 7 2 3" xfId="31364"/>
    <cellStyle name="Normal 23 2 2 7 3" xfId="31365"/>
    <cellStyle name="Normal 23 2 2 7 3 2" xfId="31366"/>
    <cellStyle name="Normal 23 2 2 7 4" xfId="31367"/>
    <cellStyle name="Normal 23 2 2 8" xfId="31368"/>
    <cellStyle name="Normal 23 2 2 8 2" xfId="31369"/>
    <cellStyle name="Normal 23 2 2 8 2 2" xfId="31370"/>
    <cellStyle name="Normal 23 2 2 8 3" xfId="31371"/>
    <cellStyle name="Normal 23 2 2 9" xfId="31372"/>
    <cellStyle name="Normal 23 2 2 9 2" xfId="31373"/>
    <cellStyle name="Normal 23 2 3" xfId="31374"/>
    <cellStyle name="Normal 23 2 3 2" xfId="31375"/>
    <cellStyle name="Normal 23 2 3 2 2" xfId="31376"/>
    <cellStyle name="Normal 23 2 3 2 2 2" xfId="31377"/>
    <cellStyle name="Normal 23 2 3 2 2 2 2" xfId="31378"/>
    <cellStyle name="Normal 23 2 3 2 2 2 2 2" xfId="31379"/>
    <cellStyle name="Normal 23 2 3 2 2 2 2 2 2" xfId="31380"/>
    <cellStyle name="Normal 23 2 3 2 2 2 2 2 2 2" xfId="31381"/>
    <cellStyle name="Normal 23 2 3 2 2 2 2 2 2 2 2" xfId="31382"/>
    <cellStyle name="Normal 23 2 3 2 2 2 2 2 2 3" xfId="31383"/>
    <cellStyle name="Normal 23 2 3 2 2 2 2 2 3" xfId="31384"/>
    <cellStyle name="Normal 23 2 3 2 2 2 2 2 3 2" xfId="31385"/>
    <cellStyle name="Normal 23 2 3 2 2 2 2 2 4" xfId="31386"/>
    <cellStyle name="Normal 23 2 3 2 2 2 2 3" xfId="31387"/>
    <cellStyle name="Normal 23 2 3 2 2 2 2 3 2" xfId="31388"/>
    <cellStyle name="Normal 23 2 3 2 2 2 2 3 2 2" xfId="31389"/>
    <cellStyle name="Normal 23 2 3 2 2 2 2 3 3" xfId="31390"/>
    <cellStyle name="Normal 23 2 3 2 2 2 2 4" xfId="31391"/>
    <cellStyle name="Normal 23 2 3 2 2 2 2 4 2" xfId="31392"/>
    <cellStyle name="Normal 23 2 3 2 2 2 2 5" xfId="31393"/>
    <cellStyle name="Normal 23 2 3 2 2 2 3" xfId="31394"/>
    <cellStyle name="Normal 23 2 3 2 2 2 3 2" xfId="31395"/>
    <cellStyle name="Normal 23 2 3 2 2 2 3 2 2" xfId="31396"/>
    <cellStyle name="Normal 23 2 3 2 2 2 3 2 2 2" xfId="31397"/>
    <cellStyle name="Normal 23 2 3 2 2 2 3 2 3" xfId="31398"/>
    <cellStyle name="Normal 23 2 3 2 2 2 3 3" xfId="31399"/>
    <cellStyle name="Normal 23 2 3 2 2 2 3 3 2" xfId="31400"/>
    <cellStyle name="Normal 23 2 3 2 2 2 3 4" xfId="31401"/>
    <cellStyle name="Normal 23 2 3 2 2 2 4" xfId="31402"/>
    <cellStyle name="Normal 23 2 3 2 2 2 4 2" xfId="31403"/>
    <cellStyle name="Normal 23 2 3 2 2 2 4 2 2" xfId="31404"/>
    <cellStyle name="Normal 23 2 3 2 2 2 4 3" xfId="31405"/>
    <cellStyle name="Normal 23 2 3 2 2 2 5" xfId="31406"/>
    <cellStyle name="Normal 23 2 3 2 2 2 5 2" xfId="31407"/>
    <cellStyle name="Normal 23 2 3 2 2 2 6" xfId="31408"/>
    <cellStyle name="Normal 23 2 3 2 2 3" xfId="31409"/>
    <cellStyle name="Normal 23 2 3 2 2 3 2" xfId="31410"/>
    <cellStyle name="Normal 23 2 3 2 2 3 2 2" xfId="31411"/>
    <cellStyle name="Normal 23 2 3 2 2 3 2 2 2" xfId="31412"/>
    <cellStyle name="Normal 23 2 3 2 2 3 2 2 2 2" xfId="31413"/>
    <cellStyle name="Normal 23 2 3 2 2 3 2 2 3" xfId="31414"/>
    <cellStyle name="Normal 23 2 3 2 2 3 2 3" xfId="31415"/>
    <cellStyle name="Normal 23 2 3 2 2 3 2 3 2" xfId="31416"/>
    <cellStyle name="Normal 23 2 3 2 2 3 2 4" xfId="31417"/>
    <cellStyle name="Normal 23 2 3 2 2 3 3" xfId="31418"/>
    <cellStyle name="Normal 23 2 3 2 2 3 3 2" xfId="31419"/>
    <cellStyle name="Normal 23 2 3 2 2 3 3 2 2" xfId="31420"/>
    <cellStyle name="Normal 23 2 3 2 2 3 3 3" xfId="31421"/>
    <cellStyle name="Normal 23 2 3 2 2 3 4" xfId="31422"/>
    <cellStyle name="Normal 23 2 3 2 2 3 4 2" xfId="31423"/>
    <cellStyle name="Normal 23 2 3 2 2 3 5" xfId="31424"/>
    <cellStyle name="Normal 23 2 3 2 2 4" xfId="31425"/>
    <cellStyle name="Normal 23 2 3 2 2 4 2" xfId="31426"/>
    <cellStyle name="Normal 23 2 3 2 2 4 2 2" xfId="31427"/>
    <cellStyle name="Normal 23 2 3 2 2 4 2 2 2" xfId="31428"/>
    <cellStyle name="Normal 23 2 3 2 2 4 2 3" xfId="31429"/>
    <cellStyle name="Normal 23 2 3 2 2 4 3" xfId="31430"/>
    <cellStyle name="Normal 23 2 3 2 2 4 3 2" xfId="31431"/>
    <cellStyle name="Normal 23 2 3 2 2 4 4" xfId="31432"/>
    <cellStyle name="Normal 23 2 3 2 2 5" xfId="31433"/>
    <cellStyle name="Normal 23 2 3 2 2 5 2" xfId="31434"/>
    <cellStyle name="Normal 23 2 3 2 2 5 2 2" xfId="31435"/>
    <cellStyle name="Normal 23 2 3 2 2 5 3" xfId="31436"/>
    <cellStyle name="Normal 23 2 3 2 2 6" xfId="31437"/>
    <cellStyle name="Normal 23 2 3 2 2 6 2" xfId="31438"/>
    <cellStyle name="Normal 23 2 3 2 2 7" xfId="31439"/>
    <cellStyle name="Normal 23 2 3 2 3" xfId="31440"/>
    <cellStyle name="Normal 23 2 3 2 3 2" xfId="31441"/>
    <cellStyle name="Normal 23 2 3 2 3 2 2" xfId="31442"/>
    <cellStyle name="Normal 23 2 3 2 3 2 2 2" xfId="31443"/>
    <cellStyle name="Normal 23 2 3 2 3 2 2 2 2" xfId="31444"/>
    <cellStyle name="Normal 23 2 3 2 3 2 2 2 2 2" xfId="31445"/>
    <cellStyle name="Normal 23 2 3 2 3 2 2 2 3" xfId="31446"/>
    <cellStyle name="Normal 23 2 3 2 3 2 2 3" xfId="31447"/>
    <cellStyle name="Normal 23 2 3 2 3 2 2 3 2" xfId="31448"/>
    <cellStyle name="Normal 23 2 3 2 3 2 2 4" xfId="31449"/>
    <cellStyle name="Normal 23 2 3 2 3 2 3" xfId="31450"/>
    <cellStyle name="Normal 23 2 3 2 3 2 3 2" xfId="31451"/>
    <cellStyle name="Normal 23 2 3 2 3 2 3 2 2" xfId="31452"/>
    <cellStyle name="Normal 23 2 3 2 3 2 3 3" xfId="31453"/>
    <cellStyle name="Normal 23 2 3 2 3 2 4" xfId="31454"/>
    <cellStyle name="Normal 23 2 3 2 3 2 4 2" xfId="31455"/>
    <cellStyle name="Normal 23 2 3 2 3 2 5" xfId="31456"/>
    <cellStyle name="Normal 23 2 3 2 3 3" xfId="31457"/>
    <cellStyle name="Normal 23 2 3 2 3 3 2" xfId="31458"/>
    <cellStyle name="Normal 23 2 3 2 3 3 2 2" xfId="31459"/>
    <cellStyle name="Normal 23 2 3 2 3 3 2 2 2" xfId="31460"/>
    <cellStyle name="Normal 23 2 3 2 3 3 2 3" xfId="31461"/>
    <cellStyle name="Normal 23 2 3 2 3 3 3" xfId="31462"/>
    <cellStyle name="Normal 23 2 3 2 3 3 3 2" xfId="31463"/>
    <cellStyle name="Normal 23 2 3 2 3 3 4" xfId="31464"/>
    <cellStyle name="Normal 23 2 3 2 3 4" xfId="31465"/>
    <cellStyle name="Normal 23 2 3 2 3 4 2" xfId="31466"/>
    <cellStyle name="Normal 23 2 3 2 3 4 2 2" xfId="31467"/>
    <cellStyle name="Normal 23 2 3 2 3 4 3" xfId="31468"/>
    <cellStyle name="Normal 23 2 3 2 3 5" xfId="31469"/>
    <cellStyle name="Normal 23 2 3 2 3 5 2" xfId="31470"/>
    <cellStyle name="Normal 23 2 3 2 3 6" xfId="31471"/>
    <cellStyle name="Normal 23 2 3 2 4" xfId="31472"/>
    <cellStyle name="Normal 23 2 3 2 4 2" xfId="31473"/>
    <cellStyle name="Normal 23 2 3 2 4 2 2" xfId="31474"/>
    <cellStyle name="Normal 23 2 3 2 4 2 2 2" xfId="31475"/>
    <cellStyle name="Normal 23 2 3 2 4 2 2 2 2" xfId="31476"/>
    <cellStyle name="Normal 23 2 3 2 4 2 2 3" xfId="31477"/>
    <cellStyle name="Normal 23 2 3 2 4 2 3" xfId="31478"/>
    <cellStyle name="Normal 23 2 3 2 4 2 3 2" xfId="31479"/>
    <cellStyle name="Normal 23 2 3 2 4 2 4" xfId="31480"/>
    <cellStyle name="Normal 23 2 3 2 4 3" xfId="31481"/>
    <cellStyle name="Normal 23 2 3 2 4 3 2" xfId="31482"/>
    <cellStyle name="Normal 23 2 3 2 4 3 2 2" xfId="31483"/>
    <cellStyle name="Normal 23 2 3 2 4 3 3" xfId="31484"/>
    <cellStyle name="Normal 23 2 3 2 4 4" xfId="31485"/>
    <cellStyle name="Normal 23 2 3 2 4 4 2" xfId="31486"/>
    <cellStyle name="Normal 23 2 3 2 4 5" xfId="31487"/>
    <cellStyle name="Normal 23 2 3 2 5" xfId="31488"/>
    <cellStyle name="Normal 23 2 3 2 5 2" xfId="31489"/>
    <cellStyle name="Normal 23 2 3 2 5 2 2" xfId="31490"/>
    <cellStyle name="Normal 23 2 3 2 5 2 2 2" xfId="31491"/>
    <cellStyle name="Normal 23 2 3 2 5 2 3" xfId="31492"/>
    <cellStyle name="Normal 23 2 3 2 5 3" xfId="31493"/>
    <cellStyle name="Normal 23 2 3 2 5 3 2" xfId="31494"/>
    <cellStyle name="Normal 23 2 3 2 5 4" xfId="31495"/>
    <cellStyle name="Normal 23 2 3 2 6" xfId="31496"/>
    <cellStyle name="Normal 23 2 3 2 6 2" xfId="31497"/>
    <cellStyle name="Normal 23 2 3 2 6 2 2" xfId="31498"/>
    <cellStyle name="Normal 23 2 3 2 6 3" xfId="31499"/>
    <cellStyle name="Normal 23 2 3 2 7" xfId="31500"/>
    <cellStyle name="Normal 23 2 3 2 7 2" xfId="31501"/>
    <cellStyle name="Normal 23 2 3 2 8" xfId="31502"/>
    <cellStyle name="Normal 23 2 3 3" xfId="31503"/>
    <cellStyle name="Normal 23 2 3 3 2" xfId="31504"/>
    <cellStyle name="Normal 23 2 3 3 2 2" xfId="31505"/>
    <cellStyle name="Normal 23 2 3 3 2 2 2" xfId="31506"/>
    <cellStyle name="Normal 23 2 3 3 2 2 2 2" xfId="31507"/>
    <cellStyle name="Normal 23 2 3 3 2 2 2 2 2" xfId="31508"/>
    <cellStyle name="Normal 23 2 3 3 2 2 2 2 2 2" xfId="31509"/>
    <cellStyle name="Normal 23 2 3 3 2 2 2 2 3" xfId="31510"/>
    <cellStyle name="Normal 23 2 3 3 2 2 2 3" xfId="31511"/>
    <cellStyle name="Normal 23 2 3 3 2 2 2 3 2" xfId="31512"/>
    <cellStyle name="Normal 23 2 3 3 2 2 2 4" xfId="31513"/>
    <cellStyle name="Normal 23 2 3 3 2 2 3" xfId="31514"/>
    <cellStyle name="Normal 23 2 3 3 2 2 3 2" xfId="31515"/>
    <cellStyle name="Normal 23 2 3 3 2 2 3 2 2" xfId="31516"/>
    <cellStyle name="Normal 23 2 3 3 2 2 3 3" xfId="31517"/>
    <cellStyle name="Normal 23 2 3 3 2 2 4" xfId="31518"/>
    <cellStyle name="Normal 23 2 3 3 2 2 4 2" xfId="31519"/>
    <cellStyle name="Normal 23 2 3 3 2 2 5" xfId="31520"/>
    <cellStyle name="Normal 23 2 3 3 2 3" xfId="31521"/>
    <cellStyle name="Normal 23 2 3 3 2 3 2" xfId="31522"/>
    <cellStyle name="Normal 23 2 3 3 2 3 2 2" xfId="31523"/>
    <cellStyle name="Normal 23 2 3 3 2 3 2 2 2" xfId="31524"/>
    <cellStyle name="Normal 23 2 3 3 2 3 2 3" xfId="31525"/>
    <cellStyle name="Normal 23 2 3 3 2 3 3" xfId="31526"/>
    <cellStyle name="Normal 23 2 3 3 2 3 3 2" xfId="31527"/>
    <cellStyle name="Normal 23 2 3 3 2 3 4" xfId="31528"/>
    <cellStyle name="Normal 23 2 3 3 2 4" xfId="31529"/>
    <cellStyle name="Normal 23 2 3 3 2 4 2" xfId="31530"/>
    <cellStyle name="Normal 23 2 3 3 2 4 2 2" xfId="31531"/>
    <cellStyle name="Normal 23 2 3 3 2 4 3" xfId="31532"/>
    <cellStyle name="Normal 23 2 3 3 2 5" xfId="31533"/>
    <cellStyle name="Normal 23 2 3 3 2 5 2" xfId="31534"/>
    <cellStyle name="Normal 23 2 3 3 2 6" xfId="31535"/>
    <cellStyle name="Normal 23 2 3 3 3" xfId="31536"/>
    <cellStyle name="Normal 23 2 3 3 3 2" xfId="31537"/>
    <cellStyle name="Normal 23 2 3 3 3 2 2" xfId="31538"/>
    <cellStyle name="Normal 23 2 3 3 3 2 2 2" xfId="31539"/>
    <cellStyle name="Normal 23 2 3 3 3 2 2 2 2" xfId="31540"/>
    <cellStyle name="Normal 23 2 3 3 3 2 2 3" xfId="31541"/>
    <cellStyle name="Normal 23 2 3 3 3 2 3" xfId="31542"/>
    <cellStyle name="Normal 23 2 3 3 3 2 3 2" xfId="31543"/>
    <cellStyle name="Normal 23 2 3 3 3 2 4" xfId="31544"/>
    <cellStyle name="Normal 23 2 3 3 3 3" xfId="31545"/>
    <cellStyle name="Normal 23 2 3 3 3 3 2" xfId="31546"/>
    <cellStyle name="Normal 23 2 3 3 3 3 2 2" xfId="31547"/>
    <cellStyle name="Normal 23 2 3 3 3 3 3" xfId="31548"/>
    <cellStyle name="Normal 23 2 3 3 3 4" xfId="31549"/>
    <cellStyle name="Normal 23 2 3 3 3 4 2" xfId="31550"/>
    <cellStyle name="Normal 23 2 3 3 3 5" xfId="31551"/>
    <cellStyle name="Normal 23 2 3 3 4" xfId="31552"/>
    <cellStyle name="Normal 23 2 3 3 4 2" xfId="31553"/>
    <cellStyle name="Normal 23 2 3 3 4 2 2" xfId="31554"/>
    <cellStyle name="Normal 23 2 3 3 4 2 2 2" xfId="31555"/>
    <cellStyle name="Normal 23 2 3 3 4 2 3" xfId="31556"/>
    <cellStyle name="Normal 23 2 3 3 4 3" xfId="31557"/>
    <cellStyle name="Normal 23 2 3 3 4 3 2" xfId="31558"/>
    <cellStyle name="Normal 23 2 3 3 4 4" xfId="31559"/>
    <cellStyle name="Normal 23 2 3 3 5" xfId="31560"/>
    <cellStyle name="Normal 23 2 3 3 5 2" xfId="31561"/>
    <cellStyle name="Normal 23 2 3 3 5 2 2" xfId="31562"/>
    <cellStyle name="Normal 23 2 3 3 5 3" xfId="31563"/>
    <cellStyle name="Normal 23 2 3 3 6" xfId="31564"/>
    <cellStyle name="Normal 23 2 3 3 6 2" xfId="31565"/>
    <cellStyle name="Normal 23 2 3 3 7" xfId="31566"/>
    <cellStyle name="Normal 23 2 3 4" xfId="31567"/>
    <cellStyle name="Normal 23 2 3 4 2" xfId="31568"/>
    <cellStyle name="Normal 23 2 3 4 2 2" xfId="31569"/>
    <cellStyle name="Normal 23 2 3 4 2 2 2" xfId="31570"/>
    <cellStyle name="Normal 23 2 3 4 2 2 2 2" xfId="31571"/>
    <cellStyle name="Normal 23 2 3 4 2 2 2 2 2" xfId="31572"/>
    <cellStyle name="Normal 23 2 3 4 2 2 2 3" xfId="31573"/>
    <cellStyle name="Normal 23 2 3 4 2 2 3" xfId="31574"/>
    <cellStyle name="Normal 23 2 3 4 2 2 3 2" xfId="31575"/>
    <cellStyle name="Normal 23 2 3 4 2 2 4" xfId="31576"/>
    <cellStyle name="Normal 23 2 3 4 2 3" xfId="31577"/>
    <cellStyle name="Normal 23 2 3 4 2 3 2" xfId="31578"/>
    <cellStyle name="Normal 23 2 3 4 2 3 2 2" xfId="31579"/>
    <cellStyle name="Normal 23 2 3 4 2 3 3" xfId="31580"/>
    <cellStyle name="Normal 23 2 3 4 2 4" xfId="31581"/>
    <cellStyle name="Normal 23 2 3 4 2 4 2" xfId="31582"/>
    <cellStyle name="Normal 23 2 3 4 2 5" xfId="31583"/>
    <cellStyle name="Normal 23 2 3 4 3" xfId="31584"/>
    <cellStyle name="Normal 23 2 3 4 3 2" xfId="31585"/>
    <cellStyle name="Normal 23 2 3 4 3 2 2" xfId="31586"/>
    <cellStyle name="Normal 23 2 3 4 3 2 2 2" xfId="31587"/>
    <cellStyle name="Normal 23 2 3 4 3 2 3" xfId="31588"/>
    <cellStyle name="Normal 23 2 3 4 3 3" xfId="31589"/>
    <cellStyle name="Normal 23 2 3 4 3 3 2" xfId="31590"/>
    <cellStyle name="Normal 23 2 3 4 3 4" xfId="31591"/>
    <cellStyle name="Normal 23 2 3 4 4" xfId="31592"/>
    <cellStyle name="Normal 23 2 3 4 4 2" xfId="31593"/>
    <cellStyle name="Normal 23 2 3 4 4 2 2" xfId="31594"/>
    <cellStyle name="Normal 23 2 3 4 4 3" xfId="31595"/>
    <cellStyle name="Normal 23 2 3 4 5" xfId="31596"/>
    <cellStyle name="Normal 23 2 3 4 5 2" xfId="31597"/>
    <cellStyle name="Normal 23 2 3 4 6" xfId="31598"/>
    <cellStyle name="Normal 23 2 3 5" xfId="31599"/>
    <cellStyle name="Normal 23 2 3 5 2" xfId="31600"/>
    <cellStyle name="Normal 23 2 3 5 2 2" xfId="31601"/>
    <cellStyle name="Normal 23 2 3 5 2 2 2" xfId="31602"/>
    <cellStyle name="Normal 23 2 3 5 2 2 2 2" xfId="31603"/>
    <cellStyle name="Normal 23 2 3 5 2 2 3" xfId="31604"/>
    <cellStyle name="Normal 23 2 3 5 2 3" xfId="31605"/>
    <cellStyle name="Normal 23 2 3 5 2 3 2" xfId="31606"/>
    <cellStyle name="Normal 23 2 3 5 2 4" xfId="31607"/>
    <cellStyle name="Normal 23 2 3 5 3" xfId="31608"/>
    <cellStyle name="Normal 23 2 3 5 3 2" xfId="31609"/>
    <cellStyle name="Normal 23 2 3 5 3 2 2" xfId="31610"/>
    <cellStyle name="Normal 23 2 3 5 3 3" xfId="31611"/>
    <cellStyle name="Normal 23 2 3 5 4" xfId="31612"/>
    <cellStyle name="Normal 23 2 3 5 4 2" xfId="31613"/>
    <cellStyle name="Normal 23 2 3 5 5" xfId="31614"/>
    <cellStyle name="Normal 23 2 3 6" xfId="31615"/>
    <cellStyle name="Normal 23 2 3 6 2" xfId="31616"/>
    <cellStyle name="Normal 23 2 3 6 2 2" xfId="31617"/>
    <cellStyle name="Normal 23 2 3 6 2 2 2" xfId="31618"/>
    <cellStyle name="Normal 23 2 3 6 2 3" xfId="31619"/>
    <cellStyle name="Normal 23 2 3 6 3" xfId="31620"/>
    <cellStyle name="Normal 23 2 3 6 3 2" xfId="31621"/>
    <cellStyle name="Normal 23 2 3 6 4" xfId="31622"/>
    <cellStyle name="Normal 23 2 3 7" xfId="31623"/>
    <cellStyle name="Normal 23 2 3 7 2" xfId="31624"/>
    <cellStyle name="Normal 23 2 3 7 2 2" xfId="31625"/>
    <cellStyle name="Normal 23 2 3 7 3" xfId="31626"/>
    <cellStyle name="Normal 23 2 3 8" xfId="31627"/>
    <cellStyle name="Normal 23 2 3 8 2" xfId="31628"/>
    <cellStyle name="Normal 23 2 3 9" xfId="31629"/>
    <cellStyle name="Normal 23 2 4" xfId="31630"/>
    <cellStyle name="Normal 23 2 4 2" xfId="31631"/>
    <cellStyle name="Normal 23 2 4 2 2" xfId="31632"/>
    <cellStyle name="Normal 23 2 4 2 2 2" xfId="31633"/>
    <cellStyle name="Normal 23 2 4 2 2 2 2" xfId="31634"/>
    <cellStyle name="Normal 23 2 4 2 2 2 2 2" xfId="31635"/>
    <cellStyle name="Normal 23 2 4 2 2 2 2 2 2" xfId="31636"/>
    <cellStyle name="Normal 23 2 4 2 2 2 2 2 2 2" xfId="31637"/>
    <cellStyle name="Normal 23 2 4 2 2 2 2 2 3" xfId="31638"/>
    <cellStyle name="Normal 23 2 4 2 2 2 2 3" xfId="31639"/>
    <cellStyle name="Normal 23 2 4 2 2 2 2 3 2" xfId="31640"/>
    <cellStyle name="Normal 23 2 4 2 2 2 2 4" xfId="31641"/>
    <cellStyle name="Normal 23 2 4 2 2 2 3" xfId="31642"/>
    <cellStyle name="Normal 23 2 4 2 2 2 3 2" xfId="31643"/>
    <cellStyle name="Normal 23 2 4 2 2 2 3 2 2" xfId="31644"/>
    <cellStyle name="Normal 23 2 4 2 2 2 3 3" xfId="31645"/>
    <cellStyle name="Normal 23 2 4 2 2 2 4" xfId="31646"/>
    <cellStyle name="Normal 23 2 4 2 2 2 4 2" xfId="31647"/>
    <cellStyle name="Normal 23 2 4 2 2 2 5" xfId="31648"/>
    <cellStyle name="Normal 23 2 4 2 2 3" xfId="31649"/>
    <cellStyle name="Normal 23 2 4 2 2 3 2" xfId="31650"/>
    <cellStyle name="Normal 23 2 4 2 2 3 2 2" xfId="31651"/>
    <cellStyle name="Normal 23 2 4 2 2 3 2 2 2" xfId="31652"/>
    <cellStyle name="Normal 23 2 4 2 2 3 2 3" xfId="31653"/>
    <cellStyle name="Normal 23 2 4 2 2 3 3" xfId="31654"/>
    <cellStyle name="Normal 23 2 4 2 2 3 3 2" xfId="31655"/>
    <cellStyle name="Normal 23 2 4 2 2 3 4" xfId="31656"/>
    <cellStyle name="Normal 23 2 4 2 2 4" xfId="31657"/>
    <cellStyle name="Normal 23 2 4 2 2 4 2" xfId="31658"/>
    <cellStyle name="Normal 23 2 4 2 2 4 2 2" xfId="31659"/>
    <cellStyle name="Normal 23 2 4 2 2 4 3" xfId="31660"/>
    <cellStyle name="Normal 23 2 4 2 2 5" xfId="31661"/>
    <cellStyle name="Normal 23 2 4 2 2 5 2" xfId="31662"/>
    <cellStyle name="Normal 23 2 4 2 2 6" xfId="31663"/>
    <cellStyle name="Normal 23 2 4 2 3" xfId="31664"/>
    <cellStyle name="Normal 23 2 4 2 3 2" xfId="31665"/>
    <cellStyle name="Normal 23 2 4 2 3 2 2" xfId="31666"/>
    <cellStyle name="Normal 23 2 4 2 3 2 2 2" xfId="31667"/>
    <cellStyle name="Normal 23 2 4 2 3 2 2 2 2" xfId="31668"/>
    <cellStyle name="Normal 23 2 4 2 3 2 2 3" xfId="31669"/>
    <cellStyle name="Normal 23 2 4 2 3 2 3" xfId="31670"/>
    <cellStyle name="Normal 23 2 4 2 3 2 3 2" xfId="31671"/>
    <cellStyle name="Normal 23 2 4 2 3 2 4" xfId="31672"/>
    <cellStyle name="Normal 23 2 4 2 3 3" xfId="31673"/>
    <cellStyle name="Normal 23 2 4 2 3 3 2" xfId="31674"/>
    <cellStyle name="Normal 23 2 4 2 3 3 2 2" xfId="31675"/>
    <cellStyle name="Normal 23 2 4 2 3 3 3" xfId="31676"/>
    <cellStyle name="Normal 23 2 4 2 3 4" xfId="31677"/>
    <cellStyle name="Normal 23 2 4 2 3 4 2" xfId="31678"/>
    <cellStyle name="Normal 23 2 4 2 3 5" xfId="31679"/>
    <cellStyle name="Normal 23 2 4 2 4" xfId="31680"/>
    <cellStyle name="Normal 23 2 4 2 4 2" xfId="31681"/>
    <cellStyle name="Normal 23 2 4 2 4 2 2" xfId="31682"/>
    <cellStyle name="Normal 23 2 4 2 4 2 2 2" xfId="31683"/>
    <cellStyle name="Normal 23 2 4 2 4 2 3" xfId="31684"/>
    <cellStyle name="Normal 23 2 4 2 4 3" xfId="31685"/>
    <cellStyle name="Normal 23 2 4 2 4 3 2" xfId="31686"/>
    <cellStyle name="Normal 23 2 4 2 4 4" xfId="31687"/>
    <cellStyle name="Normal 23 2 4 2 5" xfId="31688"/>
    <cellStyle name="Normal 23 2 4 2 5 2" xfId="31689"/>
    <cellStyle name="Normal 23 2 4 2 5 2 2" xfId="31690"/>
    <cellStyle name="Normal 23 2 4 2 5 3" xfId="31691"/>
    <cellStyle name="Normal 23 2 4 2 6" xfId="31692"/>
    <cellStyle name="Normal 23 2 4 2 6 2" xfId="31693"/>
    <cellStyle name="Normal 23 2 4 2 7" xfId="31694"/>
    <cellStyle name="Normal 23 2 4 3" xfId="31695"/>
    <cellStyle name="Normal 23 2 4 3 2" xfId="31696"/>
    <cellStyle name="Normal 23 2 4 3 2 2" xfId="31697"/>
    <cellStyle name="Normal 23 2 4 3 2 2 2" xfId="31698"/>
    <cellStyle name="Normal 23 2 4 3 2 2 2 2" xfId="31699"/>
    <cellStyle name="Normal 23 2 4 3 2 2 2 2 2" xfId="31700"/>
    <cellStyle name="Normal 23 2 4 3 2 2 2 3" xfId="31701"/>
    <cellStyle name="Normal 23 2 4 3 2 2 3" xfId="31702"/>
    <cellStyle name="Normal 23 2 4 3 2 2 3 2" xfId="31703"/>
    <cellStyle name="Normal 23 2 4 3 2 2 4" xfId="31704"/>
    <cellStyle name="Normal 23 2 4 3 2 3" xfId="31705"/>
    <cellStyle name="Normal 23 2 4 3 2 3 2" xfId="31706"/>
    <cellStyle name="Normal 23 2 4 3 2 3 2 2" xfId="31707"/>
    <cellStyle name="Normal 23 2 4 3 2 3 3" xfId="31708"/>
    <cellStyle name="Normal 23 2 4 3 2 4" xfId="31709"/>
    <cellStyle name="Normal 23 2 4 3 2 4 2" xfId="31710"/>
    <cellStyle name="Normal 23 2 4 3 2 5" xfId="31711"/>
    <cellStyle name="Normal 23 2 4 3 3" xfId="31712"/>
    <cellStyle name="Normal 23 2 4 3 3 2" xfId="31713"/>
    <cellStyle name="Normal 23 2 4 3 3 2 2" xfId="31714"/>
    <cellStyle name="Normal 23 2 4 3 3 2 2 2" xfId="31715"/>
    <cellStyle name="Normal 23 2 4 3 3 2 3" xfId="31716"/>
    <cellStyle name="Normal 23 2 4 3 3 3" xfId="31717"/>
    <cellStyle name="Normal 23 2 4 3 3 3 2" xfId="31718"/>
    <cellStyle name="Normal 23 2 4 3 3 4" xfId="31719"/>
    <cellStyle name="Normal 23 2 4 3 4" xfId="31720"/>
    <cellStyle name="Normal 23 2 4 3 4 2" xfId="31721"/>
    <cellStyle name="Normal 23 2 4 3 4 2 2" xfId="31722"/>
    <cellStyle name="Normal 23 2 4 3 4 3" xfId="31723"/>
    <cellStyle name="Normal 23 2 4 3 5" xfId="31724"/>
    <cellStyle name="Normal 23 2 4 3 5 2" xfId="31725"/>
    <cellStyle name="Normal 23 2 4 3 6" xfId="31726"/>
    <cellStyle name="Normal 23 2 4 4" xfId="31727"/>
    <cellStyle name="Normal 23 2 4 4 2" xfId="31728"/>
    <cellStyle name="Normal 23 2 4 4 2 2" xfId="31729"/>
    <cellStyle name="Normal 23 2 4 4 2 2 2" xfId="31730"/>
    <cellStyle name="Normal 23 2 4 4 2 2 2 2" xfId="31731"/>
    <cellStyle name="Normal 23 2 4 4 2 2 3" xfId="31732"/>
    <cellStyle name="Normal 23 2 4 4 2 3" xfId="31733"/>
    <cellStyle name="Normal 23 2 4 4 2 3 2" xfId="31734"/>
    <cellStyle name="Normal 23 2 4 4 2 4" xfId="31735"/>
    <cellStyle name="Normal 23 2 4 4 3" xfId="31736"/>
    <cellStyle name="Normal 23 2 4 4 3 2" xfId="31737"/>
    <cellStyle name="Normal 23 2 4 4 3 2 2" xfId="31738"/>
    <cellStyle name="Normal 23 2 4 4 3 3" xfId="31739"/>
    <cellStyle name="Normal 23 2 4 4 4" xfId="31740"/>
    <cellStyle name="Normal 23 2 4 4 4 2" xfId="31741"/>
    <cellStyle name="Normal 23 2 4 4 5" xfId="31742"/>
    <cellStyle name="Normal 23 2 4 5" xfId="31743"/>
    <cellStyle name="Normal 23 2 4 5 2" xfId="31744"/>
    <cellStyle name="Normal 23 2 4 5 2 2" xfId="31745"/>
    <cellStyle name="Normal 23 2 4 5 2 2 2" xfId="31746"/>
    <cellStyle name="Normal 23 2 4 5 2 3" xfId="31747"/>
    <cellStyle name="Normal 23 2 4 5 3" xfId="31748"/>
    <cellStyle name="Normal 23 2 4 5 3 2" xfId="31749"/>
    <cellStyle name="Normal 23 2 4 5 4" xfId="31750"/>
    <cellStyle name="Normal 23 2 4 6" xfId="31751"/>
    <cellStyle name="Normal 23 2 4 6 2" xfId="31752"/>
    <cellStyle name="Normal 23 2 4 6 2 2" xfId="31753"/>
    <cellStyle name="Normal 23 2 4 6 3" xfId="31754"/>
    <cellStyle name="Normal 23 2 4 7" xfId="31755"/>
    <cellStyle name="Normal 23 2 4 7 2" xfId="31756"/>
    <cellStyle name="Normal 23 2 4 8" xfId="31757"/>
    <cellStyle name="Normal 23 2 5" xfId="31758"/>
    <cellStyle name="Normal 23 2 5 2" xfId="31759"/>
    <cellStyle name="Normal 23 2 5 2 2" xfId="31760"/>
    <cellStyle name="Normal 23 2 5 2 2 2" xfId="31761"/>
    <cellStyle name="Normal 23 2 5 2 2 2 2" xfId="31762"/>
    <cellStyle name="Normal 23 2 5 2 2 2 2 2" xfId="31763"/>
    <cellStyle name="Normal 23 2 5 2 2 2 2 2 2" xfId="31764"/>
    <cellStyle name="Normal 23 2 5 2 2 2 2 3" xfId="31765"/>
    <cellStyle name="Normal 23 2 5 2 2 2 3" xfId="31766"/>
    <cellStyle name="Normal 23 2 5 2 2 2 3 2" xfId="31767"/>
    <cellStyle name="Normal 23 2 5 2 2 2 4" xfId="31768"/>
    <cellStyle name="Normal 23 2 5 2 2 3" xfId="31769"/>
    <cellStyle name="Normal 23 2 5 2 2 3 2" xfId="31770"/>
    <cellStyle name="Normal 23 2 5 2 2 3 2 2" xfId="31771"/>
    <cellStyle name="Normal 23 2 5 2 2 3 3" xfId="31772"/>
    <cellStyle name="Normal 23 2 5 2 2 4" xfId="31773"/>
    <cellStyle name="Normal 23 2 5 2 2 4 2" xfId="31774"/>
    <cellStyle name="Normal 23 2 5 2 2 5" xfId="31775"/>
    <cellStyle name="Normal 23 2 5 2 3" xfId="31776"/>
    <cellStyle name="Normal 23 2 5 2 3 2" xfId="31777"/>
    <cellStyle name="Normal 23 2 5 2 3 2 2" xfId="31778"/>
    <cellStyle name="Normal 23 2 5 2 3 2 2 2" xfId="31779"/>
    <cellStyle name="Normal 23 2 5 2 3 2 3" xfId="31780"/>
    <cellStyle name="Normal 23 2 5 2 3 3" xfId="31781"/>
    <cellStyle name="Normal 23 2 5 2 3 3 2" xfId="31782"/>
    <cellStyle name="Normal 23 2 5 2 3 4" xfId="31783"/>
    <cellStyle name="Normal 23 2 5 2 4" xfId="31784"/>
    <cellStyle name="Normal 23 2 5 2 4 2" xfId="31785"/>
    <cellStyle name="Normal 23 2 5 2 4 2 2" xfId="31786"/>
    <cellStyle name="Normal 23 2 5 2 4 3" xfId="31787"/>
    <cellStyle name="Normal 23 2 5 2 5" xfId="31788"/>
    <cellStyle name="Normal 23 2 5 2 5 2" xfId="31789"/>
    <cellStyle name="Normal 23 2 5 2 6" xfId="31790"/>
    <cellStyle name="Normal 23 2 5 3" xfId="31791"/>
    <cellStyle name="Normal 23 2 5 3 2" xfId="31792"/>
    <cellStyle name="Normal 23 2 5 3 2 2" xfId="31793"/>
    <cellStyle name="Normal 23 2 5 3 2 2 2" xfId="31794"/>
    <cellStyle name="Normal 23 2 5 3 2 2 2 2" xfId="31795"/>
    <cellStyle name="Normal 23 2 5 3 2 2 3" xfId="31796"/>
    <cellStyle name="Normal 23 2 5 3 2 3" xfId="31797"/>
    <cellStyle name="Normal 23 2 5 3 2 3 2" xfId="31798"/>
    <cellStyle name="Normal 23 2 5 3 2 4" xfId="31799"/>
    <cellStyle name="Normal 23 2 5 3 3" xfId="31800"/>
    <cellStyle name="Normal 23 2 5 3 3 2" xfId="31801"/>
    <cellStyle name="Normal 23 2 5 3 3 2 2" xfId="31802"/>
    <cellStyle name="Normal 23 2 5 3 3 3" xfId="31803"/>
    <cellStyle name="Normal 23 2 5 3 4" xfId="31804"/>
    <cellStyle name="Normal 23 2 5 3 4 2" xfId="31805"/>
    <cellStyle name="Normal 23 2 5 3 5" xfId="31806"/>
    <cellStyle name="Normal 23 2 5 4" xfId="31807"/>
    <cellStyle name="Normal 23 2 5 4 2" xfId="31808"/>
    <cellStyle name="Normal 23 2 5 4 2 2" xfId="31809"/>
    <cellStyle name="Normal 23 2 5 4 2 2 2" xfId="31810"/>
    <cellStyle name="Normal 23 2 5 4 2 3" xfId="31811"/>
    <cellStyle name="Normal 23 2 5 4 3" xfId="31812"/>
    <cellStyle name="Normal 23 2 5 4 3 2" xfId="31813"/>
    <cellStyle name="Normal 23 2 5 4 4" xfId="31814"/>
    <cellStyle name="Normal 23 2 5 5" xfId="31815"/>
    <cellStyle name="Normal 23 2 5 5 2" xfId="31816"/>
    <cellStyle name="Normal 23 2 5 5 2 2" xfId="31817"/>
    <cellStyle name="Normal 23 2 5 5 3" xfId="31818"/>
    <cellStyle name="Normal 23 2 5 6" xfId="31819"/>
    <cellStyle name="Normal 23 2 5 6 2" xfId="31820"/>
    <cellStyle name="Normal 23 2 5 7" xfId="31821"/>
    <cellStyle name="Normal 23 2 6" xfId="31822"/>
    <cellStyle name="Normal 23 2 6 2" xfId="31823"/>
    <cellStyle name="Normal 23 2 6 2 2" xfId="31824"/>
    <cellStyle name="Normal 23 2 6 2 2 2" xfId="31825"/>
    <cellStyle name="Normal 23 2 6 2 2 2 2" xfId="31826"/>
    <cellStyle name="Normal 23 2 6 2 2 2 2 2" xfId="31827"/>
    <cellStyle name="Normal 23 2 6 2 2 2 3" xfId="31828"/>
    <cellStyle name="Normal 23 2 6 2 2 3" xfId="31829"/>
    <cellStyle name="Normal 23 2 6 2 2 3 2" xfId="31830"/>
    <cellStyle name="Normal 23 2 6 2 2 4" xfId="31831"/>
    <cellStyle name="Normal 23 2 6 2 3" xfId="31832"/>
    <cellStyle name="Normal 23 2 6 2 3 2" xfId="31833"/>
    <cellStyle name="Normal 23 2 6 2 3 2 2" xfId="31834"/>
    <cellStyle name="Normal 23 2 6 2 3 3" xfId="31835"/>
    <cellStyle name="Normal 23 2 6 2 4" xfId="31836"/>
    <cellStyle name="Normal 23 2 6 2 4 2" xfId="31837"/>
    <cellStyle name="Normal 23 2 6 2 5" xfId="31838"/>
    <cellStyle name="Normal 23 2 6 3" xfId="31839"/>
    <cellStyle name="Normal 23 2 6 3 2" xfId="31840"/>
    <cellStyle name="Normal 23 2 6 3 2 2" xfId="31841"/>
    <cellStyle name="Normal 23 2 6 3 2 2 2" xfId="31842"/>
    <cellStyle name="Normal 23 2 6 3 2 3" xfId="31843"/>
    <cellStyle name="Normal 23 2 6 3 3" xfId="31844"/>
    <cellStyle name="Normal 23 2 6 3 3 2" xfId="31845"/>
    <cellStyle name="Normal 23 2 6 3 4" xfId="31846"/>
    <cellStyle name="Normal 23 2 6 4" xfId="31847"/>
    <cellStyle name="Normal 23 2 6 4 2" xfId="31848"/>
    <cellStyle name="Normal 23 2 6 4 2 2" xfId="31849"/>
    <cellStyle name="Normal 23 2 6 4 3" xfId="31850"/>
    <cellStyle name="Normal 23 2 6 5" xfId="31851"/>
    <cellStyle name="Normal 23 2 6 5 2" xfId="31852"/>
    <cellStyle name="Normal 23 2 6 6" xfId="31853"/>
    <cellStyle name="Normal 23 2 7" xfId="31854"/>
    <cellStyle name="Normal 23 2 7 2" xfId="31855"/>
    <cellStyle name="Normal 23 2 7 2 2" xfId="31856"/>
    <cellStyle name="Normal 23 2 7 2 2 2" xfId="31857"/>
    <cellStyle name="Normal 23 2 7 2 2 2 2" xfId="31858"/>
    <cellStyle name="Normal 23 2 7 2 2 3" xfId="31859"/>
    <cellStyle name="Normal 23 2 7 2 3" xfId="31860"/>
    <cellStyle name="Normal 23 2 7 2 3 2" xfId="31861"/>
    <cellStyle name="Normal 23 2 7 2 4" xfId="31862"/>
    <cellStyle name="Normal 23 2 7 3" xfId="31863"/>
    <cellStyle name="Normal 23 2 7 3 2" xfId="31864"/>
    <cellStyle name="Normal 23 2 7 3 2 2" xfId="31865"/>
    <cellStyle name="Normal 23 2 7 3 3" xfId="31866"/>
    <cellStyle name="Normal 23 2 7 4" xfId="31867"/>
    <cellStyle name="Normal 23 2 7 4 2" xfId="31868"/>
    <cellStyle name="Normal 23 2 7 5" xfId="31869"/>
    <cellStyle name="Normal 23 2 8" xfId="31870"/>
    <cellStyle name="Normal 23 2 8 2" xfId="31871"/>
    <cellStyle name="Normal 23 2 8 2 2" xfId="31872"/>
    <cellStyle name="Normal 23 2 8 2 2 2" xfId="31873"/>
    <cellStyle name="Normal 23 2 8 2 3" xfId="31874"/>
    <cellStyle name="Normal 23 2 8 3" xfId="31875"/>
    <cellStyle name="Normal 23 2 8 3 2" xfId="31876"/>
    <cellStyle name="Normal 23 2 8 4" xfId="31877"/>
    <cellStyle name="Normal 23 2 9" xfId="31878"/>
    <cellStyle name="Normal 23 2 9 2" xfId="31879"/>
    <cellStyle name="Normal 23 2 9 2 2" xfId="31880"/>
    <cellStyle name="Normal 23 2 9 3" xfId="31881"/>
    <cellStyle name="Normal 23 3" xfId="31882"/>
    <cellStyle name="Normal 23 3 10" xfId="31883"/>
    <cellStyle name="Normal 23 3 2" xfId="31884"/>
    <cellStyle name="Normal 23 3 2 2" xfId="31885"/>
    <cellStyle name="Normal 23 3 2 2 2" xfId="31886"/>
    <cellStyle name="Normal 23 3 2 2 2 2" xfId="31887"/>
    <cellStyle name="Normal 23 3 2 2 2 2 2" xfId="31888"/>
    <cellStyle name="Normal 23 3 2 2 2 2 2 2" xfId="31889"/>
    <cellStyle name="Normal 23 3 2 2 2 2 2 2 2" xfId="31890"/>
    <cellStyle name="Normal 23 3 2 2 2 2 2 2 2 2" xfId="31891"/>
    <cellStyle name="Normal 23 3 2 2 2 2 2 2 2 2 2" xfId="31892"/>
    <cellStyle name="Normal 23 3 2 2 2 2 2 2 2 3" xfId="31893"/>
    <cellStyle name="Normal 23 3 2 2 2 2 2 2 3" xfId="31894"/>
    <cellStyle name="Normal 23 3 2 2 2 2 2 2 3 2" xfId="31895"/>
    <cellStyle name="Normal 23 3 2 2 2 2 2 2 4" xfId="31896"/>
    <cellStyle name="Normal 23 3 2 2 2 2 2 3" xfId="31897"/>
    <cellStyle name="Normal 23 3 2 2 2 2 2 3 2" xfId="31898"/>
    <cellStyle name="Normal 23 3 2 2 2 2 2 3 2 2" xfId="31899"/>
    <cellStyle name="Normal 23 3 2 2 2 2 2 3 3" xfId="31900"/>
    <cellStyle name="Normal 23 3 2 2 2 2 2 4" xfId="31901"/>
    <cellStyle name="Normal 23 3 2 2 2 2 2 4 2" xfId="31902"/>
    <cellStyle name="Normal 23 3 2 2 2 2 2 5" xfId="31903"/>
    <cellStyle name="Normal 23 3 2 2 2 2 3" xfId="31904"/>
    <cellStyle name="Normal 23 3 2 2 2 2 3 2" xfId="31905"/>
    <cellStyle name="Normal 23 3 2 2 2 2 3 2 2" xfId="31906"/>
    <cellStyle name="Normal 23 3 2 2 2 2 3 2 2 2" xfId="31907"/>
    <cellStyle name="Normal 23 3 2 2 2 2 3 2 3" xfId="31908"/>
    <cellStyle name="Normal 23 3 2 2 2 2 3 3" xfId="31909"/>
    <cellStyle name="Normal 23 3 2 2 2 2 3 3 2" xfId="31910"/>
    <cellStyle name="Normal 23 3 2 2 2 2 3 4" xfId="31911"/>
    <cellStyle name="Normal 23 3 2 2 2 2 4" xfId="31912"/>
    <cellStyle name="Normal 23 3 2 2 2 2 4 2" xfId="31913"/>
    <cellStyle name="Normal 23 3 2 2 2 2 4 2 2" xfId="31914"/>
    <cellStyle name="Normal 23 3 2 2 2 2 4 3" xfId="31915"/>
    <cellStyle name="Normal 23 3 2 2 2 2 5" xfId="31916"/>
    <cellStyle name="Normal 23 3 2 2 2 2 5 2" xfId="31917"/>
    <cellStyle name="Normal 23 3 2 2 2 2 6" xfId="31918"/>
    <cellStyle name="Normal 23 3 2 2 2 3" xfId="31919"/>
    <cellStyle name="Normal 23 3 2 2 2 3 2" xfId="31920"/>
    <cellStyle name="Normal 23 3 2 2 2 3 2 2" xfId="31921"/>
    <cellStyle name="Normal 23 3 2 2 2 3 2 2 2" xfId="31922"/>
    <cellStyle name="Normal 23 3 2 2 2 3 2 2 2 2" xfId="31923"/>
    <cellStyle name="Normal 23 3 2 2 2 3 2 2 3" xfId="31924"/>
    <cellStyle name="Normal 23 3 2 2 2 3 2 3" xfId="31925"/>
    <cellStyle name="Normal 23 3 2 2 2 3 2 3 2" xfId="31926"/>
    <cellStyle name="Normal 23 3 2 2 2 3 2 4" xfId="31927"/>
    <cellStyle name="Normal 23 3 2 2 2 3 3" xfId="31928"/>
    <cellStyle name="Normal 23 3 2 2 2 3 3 2" xfId="31929"/>
    <cellStyle name="Normal 23 3 2 2 2 3 3 2 2" xfId="31930"/>
    <cellStyle name="Normal 23 3 2 2 2 3 3 3" xfId="31931"/>
    <cellStyle name="Normal 23 3 2 2 2 3 4" xfId="31932"/>
    <cellStyle name="Normal 23 3 2 2 2 3 4 2" xfId="31933"/>
    <cellStyle name="Normal 23 3 2 2 2 3 5" xfId="31934"/>
    <cellStyle name="Normal 23 3 2 2 2 4" xfId="31935"/>
    <cellStyle name="Normal 23 3 2 2 2 4 2" xfId="31936"/>
    <cellStyle name="Normal 23 3 2 2 2 4 2 2" xfId="31937"/>
    <cellStyle name="Normal 23 3 2 2 2 4 2 2 2" xfId="31938"/>
    <cellStyle name="Normal 23 3 2 2 2 4 2 3" xfId="31939"/>
    <cellStyle name="Normal 23 3 2 2 2 4 3" xfId="31940"/>
    <cellStyle name="Normal 23 3 2 2 2 4 3 2" xfId="31941"/>
    <cellStyle name="Normal 23 3 2 2 2 4 4" xfId="31942"/>
    <cellStyle name="Normal 23 3 2 2 2 5" xfId="31943"/>
    <cellStyle name="Normal 23 3 2 2 2 5 2" xfId="31944"/>
    <cellStyle name="Normal 23 3 2 2 2 5 2 2" xfId="31945"/>
    <cellStyle name="Normal 23 3 2 2 2 5 3" xfId="31946"/>
    <cellStyle name="Normal 23 3 2 2 2 6" xfId="31947"/>
    <cellStyle name="Normal 23 3 2 2 2 6 2" xfId="31948"/>
    <cellStyle name="Normal 23 3 2 2 2 7" xfId="31949"/>
    <cellStyle name="Normal 23 3 2 2 3" xfId="31950"/>
    <cellStyle name="Normal 23 3 2 2 3 2" xfId="31951"/>
    <cellStyle name="Normal 23 3 2 2 3 2 2" xfId="31952"/>
    <cellStyle name="Normal 23 3 2 2 3 2 2 2" xfId="31953"/>
    <cellStyle name="Normal 23 3 2 2 3 2 2 2 2" xfId="31954"/>
    <cellStyle name="Normal 23 3 2 2 3 2 2 2 2 2" xfId="31955"/>
    <cellStyle name="Normal 23 3 2 2 3 2 2 2 3" xfId="31956"/>
    <cellStyle name="Normal 23 3 2 2 3 2 2 3" xfId="31957"/>
    <cellStyle name="Normal 23 3 2 2 3 2 2 3 2" xfId="31958"/>
    <cellStyle name="Normal 23 3 2 2 3 2 2 4" xfId="31959"/>
    <cellStyle name="Normal 23 3 2 2 3 2 3" xfId="31960"/>
    <cellStyle name="Normal 23 3 2 2 3 2 3 2" xfId="31961"/>
    <cellStyle name="Normal 23 3 2 2 3 2 3 2 2" xfId="31962"/>
    <cellStyle name="Normal 23 3 2 2 3 2 3 3" xfId="31963"/>
    <cellStyle name="Normal 23 3 2 2 3 2 4" xfId="31964"/>
    <cellStyle name="Normal 23 3 2 2 3 2 4 2" xfId="31965"/>
    <cellStyle name="Normal 23 3 2 2 3 2 5" xfId="31966"/>
    <cellStyle name="Normal 23 3 2 2 3 3" xfId="31967"/>
    <cellStyle name="Normal 23 3 2 2 3 3 2" xfId="31968"/>
    <cellStyle name="Normal 23 3 2 2 3 3 2 2" xfId="31969"/>
    <cellStyle name="Normal 23 3 2 2 3 3 2 2 2" xfId="31970"/>
    <cellStyle name="Normal 23 3 2 2 3 3 2 3" xfId="31971"/>
    <cellStyle name="Normal 23 3 2 2 3 3 3" xfId="31972"/>
    <cellStyle name="Normal 23 3 2 2 3 3 3 2" xfId="31973"/>
    <cellStyle name="Normal 23 3 2 2 3 3 4" xfId="31974"/>
    <cellStyle name="Normal 23 3 2 2 3 4" xfId="31975"/>
    <cellStyle name="Normal 23 3 2 2 3 4 2" xfId="31976"/>
    <cellStyle name="Normal 23 3 2 2 3 4 2 2" xfId="31977"/>
    <cellStyle name="Normal 23 3 2 2 3 4 3" xfId="31978"/>
    <cellStyle name="Normal 23 3 2 2 3 5" xfId="31979"/>
    <cellStyle name="Normal 23 3 2 2 3 5 2" xfId="31980"/>
    <cellStyle name="Normal 23 3 2 2 3 6" xfId="31981"/>
    <cellStyle name="Normal 23 3 2 2 4" xfId="31982"/>
    <cellStyle name="Normal 23 3 2 2 4 2" xfId="31983"/>
    <cellStyle name="Normal 23 3 2 2 4 2 2" xfId="31984"/>
    <cellStyle name="Normal 23 3 2 2 4 2 2 2" xfId="31985"/>
    <cellStyle name="Normal 23 3 2 2 4 2 2 2 2" xfId="31986"/>
    <cellStyle name="Normal 23 3 2 2 4 2 2 3" xfId="31987"/>
    <cellStyle name="Normal 23 3 2 2 4 2 3" xfId="31988"/>
    <cellStyle name="Normal 23 3 2 2 4 2 3 2" xfId="31989"/>
    <cellStyle name="Normal 23 3 2 2 4 2 4" xfId="31990"/>
    <cellStyle name="Normal 23 3 2 2 4 3" xfId="31991"/>
    <cellStyle name="Normal 23 3 2 2 4 3 2" xfId="31992"/>
    <cellStyle name="Normal 23 3 2 2 4 3 2 2" xfId="31993"/>
    <cellStyle name="Normal 23 3 2 2 4 3 3" xfId="31994"/>
    <cellStyle name="Normal 23 3 2 2 4 4" xfId="31995"/>
    <cellStyle name="Normal 23 3 2 2 4 4 2" xfId="31996"/>
    <cellStyle name="Normal 23 3 2 2 4 5" xfId="31997"/>
    <cellStyle name="Normal 23 3 2 2 5" xfId="31998"/>
    <cellStyle name="Normal 23 3 2 2 5 2" xfId="31999"/>
    <cellStyle name="Normal 23 3 2 2 5 2 2" xfId="32000"/>
    <cellStyle name="Normal 23 3 2 2 5 2 2 2" xfId="32001"/>
    <cellStyle name="Normal 23 3 2 2 5 2 3" xfId="32002"/>
    <cellStyle name="Normal 23 3 2 2 5 3" xfId="32003"/>
    <cellStyle name="Normal 23 3 2 2 5 3 2" xfId="32004"/>
    <cellStyle name="Normal 23 3 2 2 5 4" xfId="32005"/>
    <cellStyle name="Normal 23 3 2 2 6" xfId="32006"/>
    <cellStyle name="Normal 23 3 2 2 6 2" xfId="32007"/>
    <cellStyle name="Normal 23 3 2 2 6 2 2" xfId="32008"/>
    <cellStyle name="Normal 23 3 2 2 6 3" xfId="32009"/>
    <cellStyle name="Normal 23 3 2 2 7" xfId="32010"/>
    <cellStyle name="Normal 23 3 2 2 7 2" xfId="32011"/>
    <cellStyle name="Normal 23 3 2 2 8" xfId="32012"/>
    <cellStyle name="Normal 23 3 2 3" xfId="32013"/>
    <cellStyle name="Normal 23 3 2 3 2" xfId="32014"/>
    <cellStyle name="Normal 23 3 2 3 2 2" xfId="32015"/>
    <cellStyle name="Normal 23 3 2 3 2 2 2" xfId="32016"/>
    <cellStyle name="Normal 23 3 2 3 2 2 2 2" xfId="32017"/>
    <cellStyle name="Normal 23 3 2 3 2 2 2 2 2" xfId="32018"/>
    <cellStyle name="Normal 23 3 2 3 2 2 2 2 2 2" xfId="32019"/>
    <cellStyle name="Normal 23 3 2 3 2 2 2 2 3" xfId="32020"/>
    <cellStyle name="Normal 23 3 2 3 2 2 2 3" xfId="32021"/>
    <cellStyle name="Normal 23 3 2 3 2 2 2 3 2" xfId="32022"/>
    <cellStyle name="Normal 23 3 2 3 2 2 2 4" xfId="32023"/>
    <cellStyle name="Normal 23 3 2 3 2 2 3" xfId="32024"/>
    <cellStyle name="Normal 23 3 2 3 2 2 3 2" xfId="32025"/>
    <cellStyle name="Normal 23 3 2 3 2 2 3 2 2" xfId="32026"/>
    <cellStyle name="Normal 23 3 2 3 2 2 3 3" xfId="32027"/>
    <cellStyle name="Normal 23 3 2 3 2 2 4" xfId="32028"/>
    <cellStyle name="Normal 23 3 2 3 2 2 4 2" xfId="32029"/>
    <cellStyle name="Normal 23 3 2 3 2 2 5" xfId="32030"/>
    <cellStyle name="Normal 23 3 2 3 2 3" xfId="32031"/>
    <cellStyle name="Normal 23 3 2 3 2 3 2" xfId="32032"/>
    <cellStyle name="Normal 23 3 2 3 2 3 2 2" xfId="32033"/>
    <cellStyle name="Normal 23 3 2 3 2 3 2 2 2" xfId="32034"/>
    <cellStyle name="Normal 23 3 2 3 2 3 2 3" xfId="32035"/>
    <cellStyle name="Normal 23 3 2 3 2 3 3" xfId="32036"/>
    <cellStyle name="Normal 23 3 2 3 2 3 3 2" xfId="32037"/>
    <cellStyle name="Normal 23 3 2 3 2 3 4" xfId="32038"/>
    <cellStyle name="Normal 23 3 2 3 2 4" xfId="32039"/>
    <cellStyle name="Normal 23 3 2 3 2 4 2" xfId="32040"/>
    <cellStyle name="Normal 23 3 2 3 2 4 2 2" xfId="32041"/>
    <cellStyle name="Normal 23 3 2 3 2 4 3" xfId="32042"/>
    <cellStyle name="Normal 23 3 2 3 2 5" xfId="32043"/>
    <cellStyle name="Normal 23 3 2 3 2 5 2" xfId="32044"/>
    <cellStyle name="Normal 23 3 2 3 2 6" xfId="32045"/>
    <cellStyle name="Normal 23 3 2 3 3" xfId="32046"/>
    <cellStyle name="Normal 23 3 2 3 3 2" xfId="32047"/>
    <cellStyle name="Normal 23 3 2 3 3 2 2" xfId="32048"/>
    <cellStyle name="Normal 23 3 2 3 3 2 2 2" xfId="32049"/>
    <cellStyle name="Normal 23 3 2 3 3 2 2 2 2" xfId="32050"/>
    <cellStyle name="Normal 23 3 2 3 3 2 2 3" xfId="32051"/>
    <cellStyle name="Normal 23 3 2 3 3 2 3" xfId="32052"/>
    <cellStyle name="Normal 23 3 2 3 3 2 3 2" xfId="32053"/>
    <cellStyle name="Normal 23 3 2 3 3 2 4" xfId="32054"/>
    <cellStyle name="Normal 23 3 2 3 3 3" xfId="32055"/>
    <cellStyle name="Normal 23 3 2 3 3 3 2" xfId="32056"/>
    <cellStyle name="Normal 23 3 2 3 3 3 2 2" xfId="32057"/>
    <cellStyle name="Normal 23 3 2 3 3 3 3" xfId="32058"/>
    <cellStyle name="Normal 23 3 2 3 3 4" xfId="32059"/>
    <cellStyle name="Normal 23 3 2 3 3 4 2" xfId="32060"/>
    <cellStyle name="Normal 23 3 2 3 3 5" xfId="32061"/>
    <cellStyle name="Normal 23 3 2 3 4" xfId="32062"/>
    <cellStyle name="Normal 23 3 2 3 4 2" xfId="32063"/>
    <cellStyle name="Normal 23 3 2 3 4 2 2" xfId="32064"/>
    <cellStyle name="Normal 23 3 2 3 4 2 2 2" xfId="32065"/>
    <cellStyle name="Normal 23 3 2 3 4 2 3" xfId="32066"/>
    <cellStyle name="Normal 23 3 2 3 4 3" xfId="32067"/>
    <cellStyle name="Normal 23 3 2 3 4 3 2" xfId="32068"/>
    <cellStyle name="Normal 23 3 2 3 4 4" xfId="32069"/>
    <cellStyle name="Normal 23 3 2 3 5" xfId="32070"/>
    <cellStyle name="Normal 23 3 2 3 5 2" xfId="32071"/>
    <cellStyle name="Normal 23 3 2 3 5 2 2" xfId="32072"/>
    <cellStyle name="Normal 23 3 2 3 5 3" xfId="32073"/>
    <cellStyle name="Normal 23 3 2 3 6" xfId="32074"/>
    <cellStyle name="Normal 23 3 2 3 6 2" xfId="32075"/>
    <cellStyle name="Normal 23 3 2 3 7" xfId="32076"/>
    <cellStyle name="Normal 23 3 2 4" xfId="32077"/>
    <cellStyle name="Normal 23 3 2 4 2" xfId="32078"/>
    <cellStyle name="Normal 23 3 2 4 2 2" xfId="32079"/>
    <cellStyle name="Normal 23 3 2 4 2 2 2" xfId="32080"/>
    <cellStyle name="Normal 23 3 2 4 2 2 2 2" xfId="32081"/>
    <cellStyle name="Normal 23 3 2 4 2 2 2 2 2" xfId="32082"/>
    <cellStyle name="Normal 23 3 2 4 2 2 2 3" xfId="32083"/>
    <cellStyle name="Normal 23 3 2 4 2 2 3" xfId="32084"/>
    <cellStyle name="Normal 23 3 2 4 2 2 3 2" xfId="32085"/>
    <cellStyle name="Normal 23 3 2 4 2 2 4" xfId="32086"/>
    <cellStyle name="Normal 23 3 2 4 2 3" xfId="32087"/>
    <cellStyle name="Normal 23 3 2 4 2 3 2" xfId="32088"/>
    <cellStyle name="Normal 23 3 2 4 2 3 2 2" xfId="32089"/>
    <cellStyle name="Normal 23 3 2 4 2 3 3" xfId="32090"/>
    <cellStyle name="Normal 23 3 2 4 2 4" xfId="32091"/>
    <cellStyle name="Normal 23 3 2 4 2 4 2" xfId="32092"/>
    <cellStyle name="Normal 23 3 2 4 2 5" xfId="32093"/>
    <cellStyle name="Normal 23 3 2 4 3" xfId="32094"/>
    <cellStyle name="Normal 23 3 2 4 3 2" xfId="32095"/>
    <cellStyle name="Normal 23 3 2 4 3 2 2" xfId="32096"/>
    <cellStyle name="Normal 23 3 2 4 3 2 2 2" xfId="32097"/>
    <cellStyle name="Normal 23 3 2 4 3 2 3" xfId="32098"/>
    <cellStyle name="Normal 23 3 2 4 3 3" xfId="32099"/>
    <cellStyle name="Normal 23 3 2 4 3 3 2" xfId="32100"/>
    <cellStyle name="Normal 23 3 2 4 3 4" xfId="32101"/>
    <cellStyle name="Normal 23 3 2 4 4" xfId="32102"/>
    <cellStyle name="Normal 23 3 2 4 4 2" xfId="32103"/>
    <cellStyle name="Normal 23 3 2 4 4 2 2" xfId="32104"/>
    <cellStyle name="Normal 23 3 2 4 4 3" xfId="32105"/>
    <cellStyle name="Normal 23 3 2 4 5" xfId="32106"/>
    <cellStyle name="Normal 23 3 2 4 5 2" xfId="32107"/>
    <cellStyle name="Normal 23 3 2 4 6" xfId="32108"/>
    <cellStyle name="Normal 23 3 2 5" xfId="32109"/>
    <cellStyle name="Normal 23 3 2 5 2" xfId="32110"/>
    <cellStyle name="Normal 23 3 2 5 2 2" xfId="32111"/>
    <cellStyle name="Normal 23 3 2 5 2 2 2" xfId="32112"/>
    <cellStyle name="Normal 23 3 2 5 2 2 2 2" xfId="32113"/>
    <cellStyle name="Normal 23 3 2 5 2 2 3" xfId="32114"/>
    <cellStyle name="Normal 23 3 2 5 2 3" xfId="32115"/>
    <cellStyle name="Normal 23 3 2 5 2 3 2" xfId="32116"/>
    <cellStyle name="Normal 23 3 2 5 2 4" xfId="32117"/>
    <cellStyle name="Normal 23 3 2 5 3" xfId="32118"/>
    <cellStyle name="Normal 23 3 2 5 3 2" xfId="32119"/>
    <cellStyle name="Normal 23 3 2 5 3 2 2" xfId="32120"/>
    <cellStyle name="Normal 23 3 2 5 3 3" xfId="32121"/>
    <cellStyle name="Normal 23 3 2 5 4" xfId="32122"/>
    <cellStyle name="Normal 23 3 2 5 4 2" xfId="32123"/>
    <cellStyle name="Normal 23 3 2 5 5" xfId="32124"/>
    <cellStyle name="Normal 23 3 2 6" xfId="32125"/>
    <cellStyle name="Normal 23 3 2 6 2" xfId="32126"/>
    <cellStyle name="Normal 23 3 2 6 2 2" xfId="32127"/>
    <cellStyle name="Normal 23 3 2 6 2 2 2" xfId="32128"/>
    <cellStyle name="Normal 23 3 2 6 2 3" xfId="32129"/>
    <cellStyle name="Normal 23 3 2 6 3" xfId="32130"/>
    <cellStyle name="Normal 23 3 2 6 3 2" xfId="32131"/>
    <cellStyle name="Normal 23 3 2 6 4" xfId="32132"/>
    <cellStyle name="Normal 23 3 2 7" xfId="32133"/>
    <cellStyle name="Normal 23 3 2 7 2" xfId="32134"/>
    <cellStyle name="Normal 23 3 2 7 2 2" xfId="32135"/>
    <cellStyle name="Normal 23 3 2 7 3" xfId="32136"/>
    <cellStyle name="Normal 23 3 2 8" xfId="32137"/>
    <cellStyle name="Normal 23 3 2 8 2" xfId="32138"/>
    <cellStyle name="Normal 23 3 2 9" xfId="32139"/>
    <cellStyle name="Normal 23 3 3" xfId="32140"/>
    <cellStyle name="Normal 23 3 3 2" xfId="32141"/>
    <cellStyle name="Normal 23 3 3 2 2" xfId="32142"/>
    <cellStyle name="Normal 23 3 3 2 2 2" xfId="32143"/>
    <cellStyle name="Normal 23 3 3 2 2 2 2" xfId="32144"/>
    <cellStyle name="Normal 23 3 3 2 2 2 2 2" xfId="32145"/>
    <cellStyle name="Normal 23 3 3 2 2 2 2 2 2" xfId="32146"/>
    <cellStyle name="Normal 23 3 3 2 2 2 2 2 2 2" xfId="32147"/>
    <cellStyle name="Normal 23 3 3 2 2 2 2 2 3" xfId="32148"/>
    <cellStyle name="Normal 23 3 3 2 2 2 2 3" xfId="32149"/>
    <cellStyle name="Normal 23 3 3 2 2 2 2 3 2" xfId="32150"/>
    <cellStyle name="Normal 23 3 3 2 2 2 2 4" xfId="32151"/>
    <cellStyle name="Normal 23 3 3 2 2 2 3" xfId="32152"/>
    <cellStyle name="Normal 23 3 3 2 2 2 3 2" xfId="32153"/>
    <cellStyle name="Normal 23 3 3 2 2 2 3 2 2" xfId="32154"/>
    <cellStyle name="Normal 23 3 3 2 2 2 3 3" xfId="32155"/>
    <cellStyle name="Normal 23 3 3 2 2 2 4" xfId="32156"/>
    <cellStyle name="Normal 23 3 3 2 2 2 4 2" xfId="32157"/>
    <cellStyle name="Normal 23 3 3 2 2 2 5" xfId="32158"/>
    <cellStyle name="Normal 23 3 3 2 2 3" xfId="32159"/>
    <cellStyle name="Normal 23 3 3 2 2 3 2" xfId="32160"/>
    <cellStyle name="Normal 23 3 3 2 2 3 2 2" xfId="32161"/>
    <cellStyle name="Normal 23 3 3 2 2 3 2 2 2" xfId="32162"/>
    <cellStyle name="Normal 23 3 3 2 2 3 2 3" xfId="32163"/>
    <cellStyle name="Normal 23 3 3 2 2 3 3" xfId="32164"/>
    <cellStyle name="Normal 23 3 3 2 2 3 3 2" xfId="32165"/>
    <cellStyle name="Normal 23 3 3 2 2 3 4" xfId="32166"/>
    <cellStyle name="Normal 23 3 3 2 2 4" xfId="32167"/>
    <cellStyle name="Normal 23 3 3 2 2 4 2" xfId="32168"/>
    <cellStyle name="Normal 23 3 3 2 2 4 2 2" xfId="32169"/>
    <cellStyle name="Normal 23 3 3 2 2 4 3" xfId="32170"/>
    <cellStyle name="Normal 23 3 3 2 2 5" xfId="32171"/>
    <cellStyle name="Normal 23 3 3 2 2 5 2" xfId="32172"/>
    <cellStyle name="Normal 23 3 3 2 2 6" xfId="32173"/>
    <cellStyle name="Normal 23 3 3 2 3" xfId="32174"/>
    <cellStyle name="Normal 23 3 3 2 3 2" xfId="32175"/>
    <cellStyle name="Normal 23 3 3 2 3 2 2" xfId="32176"/>
    <cellStyle name="Normal 23 3 3 2 3 2 2 2" xfId="32177"/>
    <cellStyle name="Normal 23 3 3 2 3 2 2 2 2" xfId="32178"/>
    <cellStyle name="Normal 23 3 3 2 3 2 2 3" xfId="32179"/>
    <cellStyle name="Normal 23 3 3 2 3 2 3" xfId="32180"/>
    <cellStyle name="Normal 23 3 3 2 3 2 3 2" xfId="32181"/>
    <cellStyle name="Normal 23 3 3 2 3 2 4" xfId="32182"/>
    <cellStyle name="Normal 23 3 3 2 3 3" xfId="32183"/>
    <cellStyle name="Normal 23 3 3 2 3 3 2" xfId="32184"/>
    <cellStyle name="Normal 23 3 3 2 3 3 2 2" xfId="32185"/>
    <cellStyle name="Normal 23 3 3 2 3 3 3" xfId="32186"/>
    <cellStyle name="Normal 23 3 3 2 3 4" xfId="32187"/>
    <cellStyle name="Normal 23 3 3 2 3 4 2" xfId="32188"/>
    <cellStyle name="Normal 23 3 3 2 3 5" xfId="32189"/>
    <cellStyle name="Normal 23 3 3 2 4" xfId="32190"/>
    <cellStyle name="Normal 23 3 3 2 4 2" xfId="32191"/>
    <cellStyle name="Normal 23 3 3 2 4 2 2" xfId="32192"/>
    <cellStyle name="Normal 23 3 3 2 4 2 2 2" xfId="32193"/>
    <cellStyle name="Normal 23 3 3 2 4 2 3" xfId="32194"/>
    <cellStyle name="Normal 23 3 3 2 4 3" xfId="32195"/>
    <cellStyle name="Normal 23 3 3 2 4 3 2" xfId="32196"/>
    <cellStyle name="Normal 23 3 3 2 4 4" xfId="32197"/>
    <cellStyle name="Normal 23 3 3 2 5" xfId="32198"/>
    <cellStyle name="Normal 23 3 3 2 5 2" xfId="32199"/>
    <cellStyle name="Normal 23 3 3 2 5 2 2" xfId="32200"/>
    <cellStyle name="Normal 23 3 3 2 5 3" xfId="32201"/>
    <cellStyle name="Normal 23 3 3 2 6" xfId="32202"/>
    <cellStyle name="Normal 23 3 3 2 6 2" xfId="32203"/>
    <cellStyle name="Normal 23 3 3 2 7" xfId="32204"/>
    <cellStyle name="Normal 23 3 3 3" xfId="32205"/>
    <cellStyle name="Normal 23 3 3 3 2" xfId="32206"/>
    <cellStyle name="Normal 23 3 3 3 2 2" xfId="32207"/>
    <cellStyle name="Normal 23 3 3 3 2 2 2" xfId="32208"/>
    <cellStyle name="Normal 23 3 3 3 2 2 2 2" xfId="32209"/>
    <cellStyle name="Normal 23 3 3 3 2 2 2 2 2" xfId="32210"/>
    <cellStyle name="Normal 23 3 3 3 2 2 2 3" xfId="32211"/>
    <cellStyle name="Normal 23 3 3 3 2 2 3" xfId="32212"/>
    <cellStyle name="Normal 23 3 3 3 2 2 3 2" xfId="32213"/>
    <cellStyle name="Normal 23 3 3 3 2 2 4" xfId="32214"/>
    <cellStyle name="Normal 23 3 3 3 2 3" xfId="32215"/>
    <cellStyle name="Normal 23 3 3 3 2 3 2" xfId="32216"/>
    <cellStyle name="Normal 23 3 3 3 2 3 2 2" xfId="32217"/>
    <cellStyle name="Normal 23 3 3 3 2 3 3" xfId="32218"/>
    <cellStyle name="Normal 23 3 3 3 2 4" xfId="32219"/>
    <cellStyle name="Normal 23 3 3 3 2 4 2" xfId="32220"/>
    <cellStyle name="Normal 23 3 3 3 2 5" xfId="32221"/>
    <cellStyle name="Normal 23 3 3 3 3" xfId="32222"/>
    <cellStyle name="Normal 23 3 3 3 3 2" xfId="32223"/>
    <cellStyle name="Normal 23 3 3 3 3 2 2" xfId="32224"/>
    <cellStyle name="Normal 23 3 3 3 3 2 2 2" xfId="32225"/>
    <cellStyle name="Normal 23 3 3 3 3 2 3" xfId="32226"/>
    <cellStyle name="Normal 23 3 3 3 3 3" xfId="32227"/>
    <cellStyle name="Normal 23 3 3 3 3 3 2" xfId="32228"/>
    <cellStyle name="Normal 23 3 3 3 3 4" xfId="32229"/>
    <cellStyle name="Normal 23 3 3 3 4" xfId="32230"/>
    <cellStyle name="Normal 23 3 3 3 4 2" xfId="32231"/>
    <cellStyle name="Normal 23 3 3 3 4 2 2" xfId="32232"/>
    <cellStyle name="Normal 23 3 3 3 4 3" xfId="32233"/>
    <cellStyle name="Normal 23 3 3 3 5" xfId="32234"/>
    <cellStyle name="Normal 23 3 3 3 5 2" xfId="32235"/>
    <cellStyle name="Normal 23 3 3 3 6" xfId="32236"/>
    <cellStyle name="Normal 23 3 3 4" xfId="32237"/>
    <cellStyle name="Normal 23 3 3 4 2" xfId="32238"/>
    <cellStyle name="Normal 23 3 3 4 2 2" xfId="32239"/>
    <cellStyle name="Normal 23 3 3 4 2 2 2" xfId="32240"/>
    <cellStyle name="Normal 23 3 3 4 2 2 2 2" xfId="32241"/>
    <cellStyle name="Normal 23 3 3 4 2 2 3" xfId="32242"/>
    <cellStyle name="Normal 23 3 3 4 2 3" xfId="32243"/>
    <cellStyle name="Normal 23 3 3 4 2 3 2" xfId="32244"/>
    <cellStyle name="Normal 23 3 3 4 2 4" xfId="32245"/>
    <cellStyle name="Normal 23 3 3 4 3" xfId="32246"/>
    <cellStyle name="Normal 23 3 3 4 3 2" xfId="32247"/>
    <cellStyle name="Normal 23 3 3 4 3 2 2" xfId="32248"/>
    <cellStyle name="Normal 23 3 3 4 3 3" xfId="32249"/>
    <cellStyle name="Normal 23 3 3 4 4" xfId="32250"/>
    <cellStyle name="Normal 23 3 3 4 4 2" xfId="32251"/>
    <cellStyle name="Normal 23 3 3 4 5" xfId="32252"/>
    <cellStyle name="Normal 23 3 3 5" xfId="32253"/>
    <cellStyle name="Normal 23 3 3 5 2" xfId="32254"/>
    <cellStyle name="Normal 23 3 3 5 2 2" xfId="32255"/>
    <cellStyle name="Normal 23 3 3 5 2 2 2" xfId="32256"/>
    <cellStyle name="Normal 23 3 3 5 2 3" xfId="32257"/>
    <cellStyle name="Normal 23 3 3 5 3" xfId="32258"/>
    <cellStyle name="Normal 23 3 3 5 3 2" xfId="32259"/>
    <cellStyle name="Normal 23 3 3 5 4" xfId="32260"/>
    <cellStyle name="Normal 23 3 3 6" xfId="32261"/>
    <cellStyle name="Normal 23 3 3 6 2" xfId="32262"/>
    <cellStyle name="Normal 23 3 3 6 2 2" xfId="32263"/>
    <cellStyle name="Normal 23 3 3 6 3" xfId="32264"/>
    <cellStyle name="Normal 23 3 3 7" xfId="32265"/>
    <cellStyle name="Normal 23 3 3 7 2" xfId="32266"/>
    <cellStyle name="Normal 23 3 3 8" xfId="32267"/>
    <cellStyle name="Normal 23 3 4" xfId="32268"/>
    <cellStyle name="Normal 23 3 4 2" xfId="32269"/>
    <cellStyle name="Normal 23 3 4 2 2" xfId="32270"/>
    <cellStyle name="Normal 23 3 4 2 2 2" xfId="32271"/>
    <cellStyle name="Normal 23 3 4 2 2 2 2" xfId="32272"/>
    <cellStyle name="Normal 23 3 4 2 2 2 2 2" xfId="32273"/>
    <cellStyle name="Normal 23 3 4 2 2 2 2 2 2" xfId="32274"/>
    <cellStyle name="Normal 23 3 4 2 2 2 2 3" xfId="32275"/>
    <cellStyle name="Normal 23 3 4 2 2 2 3" xfId="32276"/>
    <cellStyle name="Normal 23 3 4 2 2 2 3 2" xfId="32277"/>
    <cellStyle name="Normal 23 3 4 2 2 2 4" xfId="32278"/>
    <cellStyle name="Normal 23 3 4 2 2 3" xfId="32279"/>
    <cellStyle name="Normal 23 3 4 2 2 3 2" xfId="32280"/>
    <cellStyle name="Normal 23 3 4 2 2 3 2 2" xfId="32281"/>
    <cellStyle name="Normal 23 3 4 2 2 3 3" xfId="32282"/>
    <cellStyle name="Normal 23 3 4 2 2 4" xfId="32283"/>
    <cellStyle name="Normal 23 3 4 2 2 4 2" xfId="32284"/>
    <cellStyle name="Normal 23 3 4 2 2 5" xfId="32285"/>
    <cellStyle name="Normal 23 3 4 2 3" xfId="32286"/>
    <cellStyle name="Normal 23 3 4 2 3 2" xfId="32287"/>
    <cellStyle name="Normal 23 3 4 2 3 2 2" xfId="32288"/>
    <cellStyle name="Normal 23 3 4 2 3 2 2 2" xfId="32289"/>
    <cellStyle name="Normal 23 3 4 2 3 2 3" xfId="32290"/>
    <cellStyle name="Normal 23 3 4 2 3 3" xfId="32291"/>
    <cellStyle name="Normal 23 3 4 2 3 3 2" xfId="32292"/>
    <cellStyle name="Normal 23 3 4 2 3 4" xfId="32293"/>
    <cellStyle name="Normal 23 3 4 2 4" xfId="32294"/>
    <cellStyle name="Normal 23 3 4 2 4 2" xfId="32295"/>
    <cellStyle name="Normal 23 3 4 2 4 2 2" xfId="32296"/>
    <cellStyle name="Normal 23 3 4 2 4 3" xfId="32297"/>
    <cellStyle name="Normal 23 3 4 2 5" xfId="32298"/>
    <cellStyle name="Normal 23 3 4 2 5 2" xfId="32299"/>
    <cellStyle name="Normal 23 3 4 2 6" xfId="32300"/>
    <cellStyle name="Normal 23 3 4 3" xfId="32301"/>
    <cellStyle name="Normal 23 3 4 3 2" xfId="32302"/>
    <cellStyle name="Normal 23 3 4 3 2 2" xfId="32303"/>
    <cellStyle name="Normal 23 3 4 3 2 2 2" xfId="32304"/>
    <cellStyle name="Normal 23 3 4 3 2 2 2 2" xfId="32305"/>
    <cellStyle name="Normal 23 3 4 3 2 2 3" xfId="32306"/>
    <cellStyle name="Normal 23 3 4 3 2 3" xfId="32307"/>
    <cellStyle name="Normal 23 3 4 3 2 3 2" xfId="32308"/>
    <cellStyle name="Normal 23 3 4 3 2 4" xfId="32309"/>
    <cellStyle name="Normal 23 3 4 3 3" xfId="32310"/>
    <cellStyle name="Normal 23 3 4 3 3 2" xfId="32311"/>
    <cellStyle name="Normal 23 3 4 3 3 2 2" xfId="32312"/>
    <cellStyle name="Normal 23 3 4 3 3 3" xfId="32313"/>
    <cellStyle name="Normal 23 3 4 3 4" xfId="32314"/>
    <cellStyle name="Normal 23 3 4 3 4 2" xfId="32315"/>
    <cellStyle name="Normal 23 3 4 3 5" xfId="32316"/>
    <cellStyle name="Normal 23 3 4 4" xfId="32317"/>
    <cellStyle name="Normal 23 3 4 4 2" xfId="32318"/>
    <cellStyle name="Normal 23 3 4 4 2 2" xfId="32319"/>
    <cellStyle name="Normal 23 3 4 4 2 2 2" xfId="32320"/>
    <cellStyle name="Normal 23 3 4 4 2 3" xfId="32321"/>
    <cellStyle name="Normal 23 3 4 4 3" xfId="32322"/>
    <cellStyle name="Normal 23 3 4 4 3 2" xfId="32323"/>
    <cellStyle name="Normal 23 3 4 4 4" xfId="32324"/>
    <cellStyle name="Normal 23 3 4 5" xfId="32325"/>
    <cellStyle name="Normal 23 3 4 5 2" xfId="32326"/>
    <cellStyle name="Normal 23 3 4 5 2 2" xfId="32327"/>
    <cellStyle name="Normal 23 3 4 5 3" xfId="32328"/>
    <cellStyle name="Normal 23 3 4 6" xfId="32329"/>
    <cellStyle name="Normal 23 3 4 6 2" xfId="32330"/>
    <cellStyle name="Normal 23 3 4 7" xfId="32331"/>
    <cellStyle name="Normal 23 3 5" xfId="32332"/>
    <cellStyle name="Normal 23 3 5 2" xfId="32333"/>
    <cellStyle name="Normal 23 3 5 2 2" xfId="32334"/>
    <cellStyle name="Normal 23 3 5 2 2 2" xfId="32335"/>
    <cellStyle name="Normal 23 3 5 2 2 2 2" xfId="32336"/>
    <cellStyle name="Normal 23 3 5 2 2 2 2 2" xfId="32337"/>
    <cellStyle name="Normal 23 3 5 2 2 2 3" xfId="32338"/>
    <cellStyle name="Normal 23 3 5 2 2 3" xfId="32339"/>
    <cellStyle name="Normal 23 3 5 2 2 3 2" xfId="32340"/>
    <cellStyle name="Normal 23 3 5 2 2 4" xfId="32341"/>
    <cellStyle name="Normal 23 3 5 2 3" xfId="32342"/>
    <cellStyle name="Normal 23 3 5 2 3 2" xfId="32343"/>
    <cellStyle name="Normal 23 3 5 2 3 2 2" xfId="32344"/>
    <cellStyle name="Normal 23 3 5 2 3 3" xfId="32345"/>
    <cellStyle name="Normal 23 3 5 2 4" xfId="32346"/>
    <cellStyle name="Normal 23 3 5 2 4 2" xfId="32347"/>
    <cellStyle name="Normal 23 3 5 2 5" xfId="32348"/>
    <cellStyle name="Normal 23 3 5 3" xfId="32349"/>
    <cellStyle name="Normal 23 3 5 3 2" xfId="32350"/>
    <cellStyle name="Normal 23 3 5 3 2 2" xfId="32351"/>
    <cellStyle name="Normal 23 3 5 3 2 2 2" xfId="32352"/>
    <cellStyle name="Normal 23 3 5 3 2 3" xfId="32353"/>
    <cellStyle name="Normal 23 3 5 3 3" xfId="32354"/>
    <cellStyle name="Normal 23 3 5 3 3 2" xfId="32355"/>
    <cellStyle name="Normal 23 3 5 3 4" xfId="32356"/>
    <cellStyle name="Normal 23 3 5 4" xfId="32357"/>
    <cellStyle name="Normal 23 3 5 4 2" xfId="32358"/>
    <cellStyle name="Normal 23 3 5 4 2 2" xfId="32359"/>
    <cellStyle name="Normal 23 3 5 4 3" xfId="32360"/>
    <cellStyle name="Normal 23 3 5 5" xfId="32361"/>
    <cellStyle name="Normal 23 3 5 5 2" xfId="32362"/>
    <cellStyle name="Normal 23 3 5 6" xfId="32363"/>
    <cellStyle name="Normal 23 3 6" xfId="32364"/>
    <cellStyle name="Normal 23 3 6 2" xfId="32365"/>
    <cellStyle name="Normal 23 3 6 2 2" xfId="32366"/>
    <cellStyle name="Normal 23 3 6 2 2 2" xfId="32367"/>
    <cellStyle name="Normal 23 3 6 2 2 2 2" xfId="32368"/>
    <cellStyle name="Normal 23 3 6 2 2 3" xfId="32369"/>
    <cellStyle name="Normal 23 3 6 2 3" xfId="32370"/>
    <cellStyle name="Normal 23 3 6 2 3 2" xfId="32371"/>
    <cellStyle name="Normal 23 3 6 2 4" xfId="32372"/>
    <cellStyle name="Normal 23 3 6 3" xfId="32373"/>
    <cellStyle name="Normal 23 3 6 3 2" xfId="32374"/>
    <cellStyle name="Normal 23 3 6 3 2 2" xfId="32375"/>
    <cellStyle name="Normal 23 3 6 3 3" xfId="32376"/>
    <cellStyle name="Normal 23 3 6 4" xfId="32377"/>
    <cellStyle name="Normal 23 3 6 4 2" xfId="32378"/>
    <cellStyle name="Normal 23 3 6 5" xfId="32379"/>
    <cellStyle name="Normal 23 3 7" xfId="32380"/>
    <cellStyle name="Normal 23 3 7 2" xfId="32381"/>
    <cellStyle name="Normal 23 3 7 2 2" xfId="32382"/>
    <cellStyle name="Normal 23 3 7 2 2 2" xfId="32383"/>
    <cellStyle name="Normal 23 3 7 2 3" xfId="32384"/>
    <cellStyle name="Normal 23 3 7 3" xfId="32385"/>
    <cellStyle name="Normal 23 3 7 3 2" xfId="32386"/>
    <cellStyle name="Normal 23 3 7 4" xfId="32387"/>
    <cellStyle name="Normal 23 3 8" xfId="32388"/>
    <cellStyle name="Normal 23 3 8 2" xfId="32389"/>
    <cellStyle name="Normal 23 3 8 2 2" xfId="32390"/>
    <cellStyle name="Normal 23 3 8 3" xfId="32391"/>
    <cellStyle name="Normal 23 3 9" xfId="32392"/>
    <cellStyle name="Normal 23 3 9 2" xfId="32393"/>
    <cellStyle name="Normal 23 4" xfId="32394"/>
    <cellStyle name="Normal 23 4 2" xfId="32395"/>
    <cellStyle name="Normal 23 4 2 2" xfId="32396"/>
    <cellStyle name="Normal 23 4 2 2 2" xfId="32397"/>
    <cellStyle name="Normal 23 4 2 2 2 2" xfId="32398"/>
    <cellStyle name="Normal 23 4 2 2 2 2 2" xfId="32399"/>
    <cellStyle name="Normal 23 4 2 2 2 2 2 2" xfId="32400"/>
    <cellStyle name="Normal 23 4 2 2 2 2 2 2 2" xfId="32401"/>
    <cellStyle name="Normal 23 4 2 2 2 2 2 2 2 2" xfId="32402"/>
    <cellStyle name="Normal 23 4 2 2 2 2 2 2 3" xfId="32403"/>
    <cellStyle name="Normal 23 4 2 2 2 2 2 3" xfId="32404"/>
    <cellStyle name="Normal 23 4 2 2 2 2 2 3 2" xfId="32405"/>
    <cellStyle name="Normal 23 4 2 2 2 2 2 4" xfId="32406"/>
    <cellStyle name="Normal 23 4 2 2 2 2 3" xfId="32407"/>
    <cellStyle name="Normal 23 4 2 2 2 2 3 2" xfId="32408"/>
    <cellStyle name="Normal 23 4 2 2 2 2 3 2 2" xfId="32409"/>
    <cellStyle name="Normal 23 4 2 2 2 2 3 3" xfId="32410"/>
    <cellStyle name="Normal 23 4 2 2 2 2 4" xfId="32411"/>
    <cellStyle name="Normal 23 4 2 2 2 2 4 2" xfId="32412"/>
    <cellStyle name="Normal 23 4 2 2 2 2 5" xfId="32413"/>
    <cellStyle name="Normal 23 4 2 2 2 3" xfId="32414"/>
    <cellStyle name="Normal 23 4 2 2 2 3 2" xfId="32415"/>
    <cellStyle name="Normal 23 4 2 2 2 3 2 2" xfId="32416"/>
    <cellStyle name="Normal 23 4 2 2 2 3 2 2 2" xfId="32417"/>
    <cellStyle name="Normal 23 4 2 2 2 3 2 3" xfId="32418"/>
    <cellStyle name="Normal 23 4 2 2 2 3 3" xfId="32419"/>
    <cellStyle name="Normal 23 4 2 2 2 3 3 2" xfId="32420"/>
    <cellStyle name="Normal 23 4 2 2 2 3 4" xfId="32421"/>
    <cellStyle name="Normal 23 4 2 2 2 4" xfId="32422"/>
    <cellStyle name="Normal 23 4 2 2 2 4 2" xfId="32423"/>
    <cellStyle name="Normal 23 4 2 2 2 4 2 2" xfId="32424"/>
    <cellStyle name="Normal 23 4 2 2 2 4 3" xfId="32425"/>
    <cellStyle name="Normal 23 4 2 2 2 5" xfId="32426"/>
    <cellStyle name="Normal 23 4 2 2 2 5 2" xfId="32427"/>
    <cellStyle name="Normal 23 4 2 2 2 6" xfId="32428"/>
    <cellStyle name="Normal 23 4 2 2 3" xfId="32429"/>
    <cellStyle name="Normal 23 4 2 2 3 2" xfId="32430"/>
    <cellStyle name="Normal 23 4 2 2 3 2 2" xfId="32431"/>
    <cellStyle name="Normal 23 4 2 2 3 2 2 2" xfId="32432"/>
    <cellStyle name="Normal 23 4 2 2 3 2 2 2 2" xfId="32433"/>
    <cellStyle name="Normal 23 4 2 2 3 2 2 3" xfId="32434"/>
    <cellStyle name="Normal 23 4 2 2 3 2 3" xfId="32435"/>
    <cellStyle name="Normal 23 4 2 2 3 2 3 2" xfId="32436"/>
    <cellStyle name="Normal 23 4 2 2 3 2 4" xfId="32437"/>
    <cellStyle name="Normal 23 4 2 2 3 3" xfId="32438"/>
    <cellStyle name="Normal 23 4 2 2 3 3 2" xfId="32439"/>
    <cellStyle name="Normal 23 4 2 2 3 3 2 2" xfId="32440"/>
    <cellStyle name="Normal 23 4 2 2 3 3 3" xfId="32441"/>
    <cellStyle name="Normal 23 4 2 2 3 4" xfId="32442"/>
    <cellStyle name="Normal 23 4 2 2 3 4 2" xfId="32443"/>
    <cellStyle name="Normal 23 4 2 2 3 5" xfId="32444"/>
    <cellStyle name="Normal 23 4 2 2 4" xfId="32445"/>
    <cellStyle name="Normal 23 4 2 2 4 2" xfId="32446"/>
    <cellStyle name="Normal 23 4 2 2 4 2 2" xfId="32447"/>
    <cellStyle name="Normal 23 4 2 2 4 2 2 2" xfId="32448"/>
    <cellStyle name="Normal 23 4 2 2 4 2 3" xfId="32449"/>
    <cellStyle name="Normal 23 4 2 2 4 3" xfId="32450"/>
    <cellStyle name="Normal 23 4 2 2 4 3 2" xfId="32451"/>
    <cellStyle name="Normal 23 4 2 2 4 4" xfId="32452"/>
    <cellStyle name="Normal 23 4 2 2 5" xfId="32453"/>
    <cellStyle name="Normal 23 4 2 2 5 2" xfId="32454"/>
    <cellStyle name="Normal 23 4 2 2 5 2 2" xfId="32455"/>
    <cellStyle name="Normal 23 4 2 2 5 3" xfId="32456"/>
    <cellStyle name="Normal 23 4 2 2 6" xfId="32457"/>
    <cellStyle name="Normal 23 4 2 2 6 2" xfId="32458"/>
    <cellStyle name="Normal 23 4 2 2 7" xfId="32459"/>
    <cellStyle name="Normal 23 4 2 3" xfId="32460"/>
    <cellStyle name="Normal 23 4 2 3 2" xfId="32461"/>
    <cellStyle name="Normal 23 4 2 3 2 2" xfId="32462"/>
    <cellStyle name="Normal 23 4 2 3 2 2 2" xfId="32463"/>
    <cellStyle name="Normal 23 4 2 3 2 2 2 2" xfId="32464"/>
    <cellStyle name="Normal 23 4 2 3 2 2 2 2 2" xfId="32465"/>
    <cellStyle name="Normal 23 4 2 3 2 2 2 3" xfId="32466"/>
    <cellStyle name="Normal 23 4 2 3 2 2 3" xfId="32467"/>
    <cellStyle name="Normal 23 4 2 3 2 2 3 2" xfId="32468"/>
    <cellStyle name="Normal 23 4 2 3 2 2 4" xfId="32469"/>
    <cellStyle name="Normal 23 4 2 3 2 3" xfId="32470"/>
    <cellStyle name="Normal 23 4 2 3 2 3 2" xfId="32471"/>
    <cellStyle name="Normal 23 4 2 3 2 3 2 2" xfId="32472"/>
    <cellStyle name="Normal 23 4 2 3 2 3 3" xfId="32473"/>
    <cellStyle name="Normal 23 4 2 3 2 4" xfId="32474"/>
    <cellStyle name="Normal 23 4 2 3 2 4 2" xfId="32475"/>
    <cellStyle name="Normal 23 4 2 3 2 5" xfId="32476"/>
    <cellStyle name="Normal 23 4 2 3 3" xfId="32477"/>
    <cellStyle name="Normal 23 4 2 3 3 2" xfId="32478"/>
    <cellStyle name="Normal 23 4 2 3 3 2 2" xfId="32479"/>
    <cellStyle name="Normal 23 4 2 3 3 2 2 2" xfId="32480"/>
    <cellStyle name="Normal 23 4 2 3 3 2 3" xfId="32481"/>
    <cellStyle name="Normal 23 4 2 3 3 3" xfId="32482"/>
    <cellStyle name="Normal 23 4 2 3 3 3 2" xfId="32483"/>
    <cellStyle name="Normal 23 4 2 3 3 4" xfId="32484"/>
    <cellStyle name="Normal 23 4 2 3 4" xfId="32485"/>
    <cellStyle name="Normal 23 4 2 3 4 2" xfId="32486"/>
    <cellStyle name="Normal 23 4 2 3 4 2 2" xfId="32487"/>
    <cellStyle name="Normal 23 4 2 3 4 3" xfId="32488"/>
    <cellStyle name="Normal 23 4 2 3 5" xfId="32489"/>
    <cellStyle name="Normal 23 4 2 3 5 2" xfId="32490"/>
    <cellStyle name="Normal 23 4 2 3 6" xfId="32491"/>
    <cellStyle name="Normal 23 4 2 4" xfId="32492"/>
    <cellStyle name="Normal 23 4 2 4 2" xfId="32493"/>
    <cellStyle name="Normal 23 4 2 4 2 2" xfId="32494"/>
    <cellStyle name="Normal 23 4 2 4 2 2 2" xfId="32495"/>
    <cellStyle name="Normal 23 4 2 4 2 2 2 2" xfId="32496"/>
    <cellStyle name="Normal 23 4 2 4 2 2 3" xfId="32497"/>
    <cellStyle name="Normal 23 4 2 4 2 3" xfId="32498"/>
    <cellStyle name="Normal 23 4 2 4 2 3 2" xfId="32499"/>
    <cellStyle name="Normal 23 4 2 4 2 4" xfId="32500"/>
    <cellStyle name="Normal 23 4 2 4 3" xfId="32501"/>
    <cellStyle name="Normal 23 4 2 4 3 2" xfId="32502"/>
    <cellStyle name="Normal 23 4 2 4 3 2 2" xfId="32503"/>
    <cellStyle name="Normal 23 4 2 4 3 3" xfId="32504"/>
    <cellStyle name="Normal 23 4 2 4 4" xfId="32505"/>
    <cellStyle name="Normal 23 4 2 4 4 2" xfId="32506"/>
    <cellStyle name="Normal 23 4 2 4 5" xfId="32507"/>
    <cellStyle name="Normal 23 4 2 5" xfId="32508"/>
    <cellStyle name="Normal 23 4 2 5 2" xfId="32509"/>
    <cellStyle name="Normal 23 4 2 5 2 2" xfId="32510"/>
    <cellStyle name="Normal 23 4 2 5 2 2 2" xfId="32511"/>
    <cellStyle name="Normal 23 4 2 5 2 3" xfId="32512"/>
    <cellStyle name="Normal 23 4 2 5 3" xfId="32513"/>
    <cellStyle name="Normal 23 4 2 5 3 2" xfId="32514"/>
    <cellStyle name="Normal 23 4 2 5 4" xfId="32515"/>
    <cellStyle name="Normal 23 4 2 6" xfId="32516"/>
    <cellStyle name="Normal 23 4 2 6 2" xfId="32517"/>
    <cellStyle name="Normal 23 4 2 6 2 2" xfId="32518"/>
    <cellStyle name="Normal 23 4 2 6 3" xfId="32519"/>
    <cellStyle name="Normal 23 4 2 7" xfId="32520"/>
    <cellStyle name="Normal 23 4 2 7 2" xfId="32521"/>
    <cellStyle name="Normal 23 4 2 8" xfId="32522"/>
    <cellStyle name="Normal 23 4 3" xfId="32523"/>
    <cellStyle name="Normal 23 4 3 2" xfId="32524"/>
    <cellStyle name="Normal 23 4 3 2 2" xfId="32525"/>
    <cellStyle name="Normal 23 4 3 2 2 2" xfId="32526"/>
    <cellStyle name="Normal 23 4 3 2 2 2 2" xfId="32527"/>
    <cellStyle name="Normal 23 4 3 2 2 2 2 2" xfId="32528"/>
    <cellStyle name="Normal 23 4 3 2 2 2 2 2 2" xfId="32529"/>
    <cellStyle name="Normal 23 4 3 2 2 2 2 3" xfId="32530"/>
    <cellStyle name="Normal 23 4 3 2 2 2 3" xfId="32531"/>
    <cellStyle name="Normal 23 4 3 2 2 2 3 2" xfId="32532"/>
    <cellStyle name="Normal 23 4 3 2 2 2 4" xfId="32533"/>
    <cellStyle name="Normal 23 4 3 2 2 3" xfId="32534"/>
    <cellStyle name="Normal 23 4 3 2 2 3 2" xfId="32535"/>
    <cellStyle name="Normal 23 4 3 2 2 3 2 2" xfId="32536"/>
    <cellStyle name="Normal 23 4 3 2 2 3 3" xfId="32537"/>
    <cellStyle name="Normal 23 4 3 2 2 4" xfId="32538"/>
    <cellStyle name="Normal 23 4 3 2 2 4 2" xfId="32539"/>
    <cellStyle name="Normal 23 4 3 2 2 5" xfId="32540"/>
    <cellStyle name="Normal 23 4 3 2 3" xfId="32541"/>
    <cellStyle name="Normal 23 4 3 2 3 2" xfId="32542"/>
    <cellStyle name="Normal 23 4 3 2 3 2 2" xfId="32543"/>
    <cellStyle name="Normal 23 4 3 2 3 2 2 2" xfId="32544"/>
    <cellStyle name="Normal 23 4 3 2 3 2 3" xfId="32545"/>
    <cellStyle name="Normal 23 4 3 2 3 3" xfId="32546"/>
    <cellStyle name="Normal 23 4 3 2 3 3 2" xfId="32547"/>
    <cellStyle name="Normal 23 4 3 2 3 4" xfId="32548"/>
    <cellStyle name="Normal 23 4 3 2 4" xfId="32549"/>
    <cellStyle name="Normal 23 4 3 2 4 2" xfId="32550"/>
    <cellStyle name="Normal 23 4 3 2 4 2 2" xfId="32551"/>
    <cellStyle name="Normal 23 4 3 2 4 3" xfId="32552"/>
    <cellStyle name="Normal 23 4 3 2 5" xfId="32553"/>
    <cellStyle name="Normal 23 4 3 2 5 2" xfId="32554"/>
    <cellStyle name="Normal 23 4 3 2 6" xfId="32555"/>
    <cellStyle name="Normal 23 4 3 3" xfId="32556"/>
    <cellStyle name="Normal 23 4 3 3 2" xfId="32557"/>
    <cellStyle name="Normal 23 4 3 3 2 2" xfId="32558"/>
    <cellStyle name="Normal 23 4 3 3 2 2 2" xfId="32559"/>
    <cellStyle name="Normal 23 4 3 3 2 2 2 2" xfId="32560"/>
    <cellStyle name="Normal 23 4 3 3 2 2 3" xfId="32561"/>
    <cellStyle name="Normal 23 4 3 3 2 3" xfId="32562"/>
    <cellStyle name="Normal 23 4 3 3 2 3 2" xfId="32563"/>
    <cellStyle name="Normal 23 4 3 3 2 4" xfId="32564"/>
    <cellStyle name="Normal 23 4 3 3 3" xfId="32565"/>
    <cellStyle name="Normal 23 4 3 3 3 2" xfId="32566"/>
    <cellStyle name="Normal 23 4 3 3 3 2 2" xfId="32567"/>
    <cellStyle name="Normal 23 4 3 3 3 3" xfId="32568"/>
    <cellStyle name="Normal 23 4 3 3 4" xfId="32569"/>
    <cellStyle name="Normal 23 4 3 3 4 2" xfId="32570"/>
    <cellStyle name="Normal 23 4 3 3 5" xfId="32571"/>
    <cellStyle name="Normal 23 4 3 4" xfId="32572"/>
    <cellStyle name="Normal 23 4 3 4 2" xfId="32573"/>
    <cellStyle name="Normal 23 4 3 4 2 2" xfId="32574"/>
    <cellStyle name="Normal 23 4 3 4 2 2 2" xfId="32575"/>
    <cellStyle name="Normal 23 4 3 4 2 3" xfId="32576"/>
    <cellStyle name="Normal 23 4 3 4 3" xfId="32577"/>
    <cellStyle name="Normal 23 4 3 4 3 2" xfId="32578"/>
    <cellStyle name="Normal 23 4 3 4 4" xfId="32579"/>
    <cellStyle name="Normal 23 4 3 5" xfId="32580"/>
    <cellStyle name="Normal 23 4 3 5 2" xfId="32581"/>
    <cellStyle name="Normal 23 4 3 5 2 2" xfId="32582"/>
    <cellStyle name="Normal 23 4 3 5 3" xfId="32583"/>
    <cellStyle name="Normal 23 4 3 6" xfId="32584"/>
    <cellStyle name="Normal 23 4 3 6 2" xfId="32585"/>
    <cellStyle name="Normal 23 4 3 7" xfId="32586"/>
    <cellStyle name="Normal 23 4 4" xfId="32587"/>
    <cellStyle name="Normal 23 4 4 2" xfId="32588"/>
    <cellStyle name="Normal 23 4 4 2 2" xfId="32589"/>
    <cellStyle name="Normal 23 4 4 2 2 2" xfId="32590"/>
    <cellStyle name="Normal 23 4 4 2 2 2 2" xfId="32591"/>
    <cellStyle name="Normal 23 4 4 2 2 2 2 2" xfId="32592"/>
    <cellStyle name="Normal 23 4 4 2 2 2 3" xfId="32593"/>
    <cellStyle name="Normal 23 4 4 2 2 3" xfId="32594"/>
    <cellStyle name="Normal 23 4 4 2 2 3 2" xfId="32595"/>
    <cellStyle name="Normal 23 4 4 2 2 4" xfId="32596"/>
    <cellStyle name="Normal 23 4 4 2 3" xfId="32597"/>
    <cellStyle name="Normal 23 4 4 2 3 2" xfId="32598"/>
    <cellStyle name="Normal 23 4 4 2 3 2 2" xfId="32599"/>
    <cellStyle name="Normal 23 4 4 2 3 3" xfId="32600"/>
    <cellStyle name="Normal 23 4 4 2 4" xfId="32601"/>
    <cellStyle name="Normal 23 4 4 2 4 2" xfId="32602"/>
    <cellStyle name="Normal 23 4 4 2 5" xfId="32603"/>
    <cellStyle name="Normal 23 4 4 3" xfId="32604"/>
    <cellStyle name="Normal 23 4 4 3 2" xfId="32605"/>
    <cellStyle name="Normal 23 4 4 3 2 2" xfId="32606"/>
    <cellStyle name="Normal 23 4 4 3 2 2 2" xfId="32607"/>
    <cellStyle name="Normal 23 4 4 3 2 3" xfId="32608"/>
    <cellStyle name="Normal 23 4 4 3 3" xfId="32609"/>
    <cellStyle name="Normal 23 4 4 3 3 2" xfId="32610"/>
    <cellStyle name="Normal 23 4 4 3 4" xfId="32611"/>
    <cellStyle name="Normal 23 4 4 4" xfId="32612"/>
    <cellStyle name="Normal 23 4 4 4 2" xfId="32613"/>
    <cellStyle name="Normal 23 4 4 4 2 2" xfId="32614"/>
    <cellStyle name="Normal 23 4 4 4 3" xfId="32615"/>
    <cellStyle name="Normal 23 4 4 5" xfId="32616"/>
    <cellStyle name="Normal 23 4 4 5 2" xfId="32617"/>
    <cellStyle name="Normal 23 4 4 6" xfId="32618"/>
    <cellStyle name="Normal 23 4 5" xfId="32619"/>
    <cellStyle name="Normal 23 4 5 2" xfId="32620"/>
    <cellStyle name="Normal 23 4 5 2 2" xfId="32621"/>
    <cellStyle name="Normal 23 4 5 2 2 2" xfId="32622"/>
    <cellStyle name="Normal 23 4 5 2 2 2 2" xfId="32623"/>
    <cellStyle name="Normal 23 4 5 2 2 3" xfId="32624"/>
    <cellStyle name="Normal 23 4 5 2 3" xfId="32625"/>
    <cellStyle name="Normal 23 4 5 2 3 2" xfId="32626"/>
    <cellStyle name="Normal 23 4 5 2 4" xfId="32627"/>
    <cellStyle name="Normal 23 4 5 3" xfId="32628"/>
    <cellStyle name="Normal 23 4 5 3 2" xfId="32629"/>
    <cellStyle name="Normal 23 4 5 3 2 2" xfId="32630"/>
    <cellStyle name="Normal 23 4 5 3 3" xfId="32631"/>
    <cellStyle name="Normal 23 4 5 4" xfId="32632"/>
    <cellStyle name="Normal 23 4 5 4 2" xfId="32633"/>
    <cellStyle name="Normal 23 4 5 5" xfId="32634"/>
    <cellStyle name="Normal 23 4 6" xfId="32635"/>
    <cellStyle name="Normal 23 4 6 2" xfId="32636"/>
    <cellStyle name="Normal 23 4 6 2 2" xfId="32637"/>
    <cellStyle name="Normal 23 4 6 2 2 2" xfId="32638"/>
    <cellStyle name="Normal 23 4 6 2 3" xfId="32639"/>
    <cellStyle name="Normal 23 4 6 3" xfId="32640"/>
    <cellStyle name="Normal 23 4 6 3 2" xfId="32641"/>
    <cellStyle name="Normal 23 4 6 4" xfId="32642"/>
    <cellStyle name="Normal 23 4 7" xfId="32643"/>
    <cellStyle name="Normal 23 4 7 2" xfId="32644"/>
    <cellStyle name="Normal 23 4 7 2 2" xfId="32645"/>
    <cellStyle name="Normal 23 4 7 3" xfId="32646"/>
    <cellStyle name="Normal 23 4 8" xfId="32647"/>
    <cellStyle name="Normal 23 4 8 2" xfId="32648"/>
    <cellStyle name="Normal 23 4 9" xfId="32649"/>
    <cellStyle name="Normal 23 5" xfId="32650"/>
    <cellStyle name="Normal 23 5 2" xfId="32651"/>
    <cellStyle name="Normal 23 5 2 2" xfId="32652"/>
    <cellStyle name="Normal 23 5 2 2 2" xfId="32653"/>
    <cellStyle name="Normal 23 5 2 2 2 2" xfId="32654"/>
    <cellStyle name="Normal 23 5 2 2 2 2 2" xfId="32655"/>
    <cellStyle name="Normal 23 5 2 2 2 2 2 2" xfId="32656"/>
    <cellStyle name="Normal 23 5 2 2 2 2 2 2 2" xfId="32657"/>
    <cellStyle name="Normal 23 5 2 2 2 2 2 3" xfId="32658"/>
    <cellStyle name="Normal 23 5 2 2 2 2 3" xfId="32659"/>
    <cellStyle name="Normal 23 5 2 2 2 2 3 2" xfId="32660"/>
    <cellStyle name="Normal 23 5 2 2 2 2 4" xfId="32661"/>
    <cellStyle name="Normal 23 5 2 2 2 3" xfId="32662"/>
    <cellStyle name="Normal 23 5 2 2 2 3 2" xfId="32663"/>
    <cellStyle name="Normal 23 5 2 2 2 3 2 2" xfId="32664"/>
    <cellStyle name="Normal 23 5 2 2 2 3 3" xfId="32665"/>
    <cellStyle name="Normal 23 5 2 2 2 4" xfId="32666"/>
    <cellStyle name="Normal 23 5 2 2 2 4 2" xfId="32667"/>
    <cellStyle name="Normal 23 5 2 2 2 5" xfId="32668"/>
    <cellStyle name="Normal 23 5 2 2 3" xfId="32669"/>
    <cellStyle name="Normal 23 5 2 2 3 2" xfId="32670"/>
    <cellStyle name="Normal 23 5 2 2 3 2 2" xfId="32671"/>
    <cellStyle name="Normal 23 5 2 2 3 2 2 2" xfId="32672"/>
    <cellStyle name="Normal 23 5 2 2 3 2 3" xfId="32673"/>
    <cellStyle name="Normal 23 5 2 2 3 3" xfId="32674"/>
    <cellStyle name="Normal 23 5 2 2 3 3 2" xfId="32675"/>
    <cellStyle name="Normal 23 5 2 2 3 4" xfId="32676"/>
    <cellStyle name="Normal 23 5 2 2 4" xfId="32677"/>
    <cellStyle name="Normal 23 5 2 2 4 2" xfId="32678"/>
    <cellStyle name="Normal 23 5 2 2 4 2 2" xfId="32679"/>
    <cellStyle name="Normal 23 5 2 2 4 3" xfId="32680"/>
    <cellStyle name="Normal 23 5 2 2 5" xfId="32681"/>
    <cellStyle name="Normal 23 5 2 2 5 2" xfId="32682"/>
    <cellStyle name="Normal 23 5 2 2 6" xfId="32683"/>
    <cellStyle name="Normal 23 5 2 3" xfId="32684"/>
    <cellStyle name="Normal 23 5 2 3 2" xfId="32685"/>
    <cellStyle name="Normal 23 5 2 3 2 2" xfId="32686"/>
    <cellStyle name="Normal 23 5 2 3 2 2 2" xfId="32687"/>
    <cellStyle name="Normal 23 5 2 3 2 2 2 2" xfId="32688"/>
    <cellStyle name="Normal 23 5 2 3 2 2 3" xfId="32689"/>
    <cellStyle name="Normal 23 5 2 3 2 3" xfId="32690"/>
    <cellStyle name="Normal 23 5 2 3 2 3 2" xfId="32691"/>
    <cellStyle name="Normal 23 5 2 3 2 4" xfId="32692"/>
    <cellStyle name="Normal 23 5 2 3 3" xfId="32693"/>
    <cellStyle name="Normal 23 5 2 3 3 2" xfId="32694"/>
    <cellStyle name="Normal 23 5 2 3 3 2 2" xfId="32695"/>
    <cellStyle name="Normal 23 5 2 3 3 3" xfId="32696"/>
    <cellStyle name="Normal 23 5 2 3 4" xfId="32697"/>
    <cellStyle name="Normal 23 5 2 3 4 2" xfId="32698"/>
    <cellStyle name="Normal 23 5 2 3 5" xfId="32699"/>
    <cellStyle name="Normal 23 5 2 4" xfId="32700"/>
    <cellStyle name="Normal 23 5 2 4 2" xfId="32701"/>
    <cellStyle name="Normal 23 5 2 4 2 2" xfId="32702"/>
    <cellStyle name="Normal 23 5 2 4 2 2 2" xfId="32703"/>
    <cellStyle name="Normal 23 5 2 4 2 3" xfId="32704"/>
    <cellStyle name="Normal 23 5 2 4 3" xfId="32705"/>
    <cellStyle name="Normal 23 5 2 4 3 2" xfId="32706"/>
    <cellStyle name="Normal 23 5 2 4 4" xfId="32707"/>
    <cellStyle name="Normal 23 5 2 5" xfId="32708"/>
    <cellStyle name="Normal 23 5 2 5 2" xfId="32709"/>
    <cellStyle name="Normal 23 5 2 5 2 2" xfId="32710"/>
    <cellStyle name="Normal 23 5 2 5 3" xfId="32711"/>
    <cellStyle name="Normal 23 5 2 6" xfId="32712"/>
    <cellStyle name="Normal 23 5 2 6 2" xfId="32713"/>
    <cellStyle name="Normal 23 5 2 7" xfId="32714"/>
    <cellStyle name="Normal 23 5 3" xfId="32715"/>
    <cellStyle name="Normal 23 5 3 2" xfId="32716"/>
    <cellStyle name="Normal 23 5 3 2 2" xfId="32717"/>
    <cellStyle name="Normal 23 5 3 2 2 2" xfId="32718"/>
    <cellStyle name="Normal 23 5 3 2 2 2 2" xfId="32719"/>
    <cellStyle name="Normal 23 5 3 2 2 2 2 2" xfId="32720"/>
    <cellStyle name="Normal 23 5 3 2 2 2 3" xfId="32721"/>
    <cellStyle name="Normal 23 5 3 2 2 3" xfId="32722"/>
    <cellStyle name="Normal 23 5 3 2 2 3 2" xfId="32723"/>
    <cellStyle name="Normal 23 5 3 2 2 4" xfId="32724"/>
    <cellStyle name="Normal 23 5 3 2 3" xfId="32725"/>
    <cellStyle name="Normal 23 5 3 2 3 2" xfId="32726"/>
    <cellStyle name="Normal 23 5 3 2 3 2 2" xfId="32727"/>
    <cellStyle name="Normal 23 5 3 2 3 3" xfId="32728"/>
    <cellStyle name="Normal 23 5 3 2 4" xfId="32729"/>
    <cellStyle name="Normal 23 5 3 2 4 2" xfId="32730"/>
    <cellStyle name="Normal 23 5 3 2 5" xfId="32731"/>
    <cellStyle name="Normal 23 5 3 3" xfId="32732"/>
    <cellStyle name="Normal 23 5 3 3 2" xfId="32733"/>
    <cellStyle name="Normal 23 5 3 3 2 2" xfId="32734"/>
    <cellStyle name="Normal 23 5 3 3 2 2 2" xfId="32735"/>
    <cellStyle name="Normal 23 5 3 3 2 3" xfId="32736"/>
    <cellStyle name="Normal 23 5 3 3 3" xfId="32737"/>
    <cellStyle name="Normal 23 5 3 3 3 2" xfId="32738"/>
    <cellStyle name="Normal 23 5 3 3 4" xfId="32739"/>
    <cellStyle name="Normal 23 5 3 4" xfId="32740"/>
    <cellStyle name="Normal 23 5 3 4 2" xfId="32741"/>
    <cellStyle name="Normal 23 5 3 4 2 2" xfId="32742"/>
    <cellStyle name="Normal 23 5 3 4 3" xfId="32743"/>
    <cellStyle name="Normal 23 5 3 5" xfId="32744"/>
    <cellStyle name="Normal 23 5 3 5 2" xfId="32745"/>
    <cellStyle name="Normal 23 5 3 6" xfId="32746"/>
    <cellStyle name="Normal 23 5 4" xfId="32747"/>
    <cellStyle name="Normal 23 5 4 2" xfId="32748"/>
    <cellStyle name="Normal 23 5 4 2 2" xfId="32749"/>
    <cellStyle name="Normal 23 5 4 2 2 2" xfId="32750"/>
    <cellStyle name="Normal 23 5 4 2 2 2 2" xfId="32751"/>
    <cellStyle name="Normal 23 5 4 2 2 3" xfId="32752"/>
    <cellStyle name="Normal 23 5 4 2 3" xfId="32753"/>
    <cellStyle name="Normal 23 5 4 2 3 2" xfId="32754"/>
    <cellStyle name="Normal 23 5 4 2 4" xfId="32755"/>
    <cellStyle name="Normal 23 5 4 3" xfId="32756"/>
    <cellStyle name="Normal 23 5 4 3 2" xfId="32757"/>
    <cellStyle name="Normal 23 5 4 3 2 2" xfId="32758"/>
    <cellStyle name="Normal 23 5 4 3 3" xfId="32759"/>
    <cellStyle name="Normal 23 5 4 4" xfId="32760"/>
    <cellStyle name="Normal 23 5 4 4 2" xfId="32761"/>
    <cellStyle name="Normal 23 5 4 5" xfId="32762"/>
    <cellStyle name="Normal 23 5 5" xfId="32763"/>
    <cellStyle name="Normal 23 5 5 2" xfId="32764"/>
    <cellStyle name="Normal 23 5 5 2 2" xfId="32765"/>
    <cellStyle name="Normal 23 5 5 2 2 2" xfId="32766"/>
    <cellStyle name="Normal 23 5 5 2 3" xfId="32767"/>
    <cellStyle name="Normal 23 5 5 3" xfId="32768"/>
    <cellStyle name="Normal 23 5 5 3 2" xfId="32769"/>
    <cellStyle name="Normal 23 5 5 4" xfId="32770"/>
    <cellStyle name="Normal 23 5 6" xfId="32771"/>
    <cellStyle name="Normal 23 5 6 2" xfId="32772"/>
    <cellStyle name="Normal 23 5 6 2 2" xfId="32773"/>
    <cellStyle name="Normal 23 5 6 3" xfId="32774"/>
    <cellStyle name="Normal 23 5 7" xfId="32775"/>
    <cellStyle name="Normal 23 5 7 2" xfId="32776"/>
    <cellStyle name="Normal 23 5 8" xfId="32777"/>
    <cellStyle name="Normal 23 6" xfId="32778"/>
    <cellStyle name="Normal 23 6 2" xfId="32779"/>
    <cellStyle name="Normal 23 6 2 2" xfId="32780"/>
    <cellStyle name="Normal 23 6 2 2 2" xfId="32781"/>
    <cellStyle name="Normal 23 6 2 2 2 2" xfId="32782"/>
    <cellStyle name="Normal 23 6 2 2 2 2 2" xfId="32783"/>
    <cellStyle name="Normal 23 6 2 2 2 2 2 2" xfId="32784"/>
    <cellStyle name="Normal 23 6 2 2 2 2 3" xfId="32785"/>
    <cellStyle name="Normal 23 6 2 2 2 3" xfId="32786"/>
    <cellStyle name="Normal 23 6 2 2 2 3 2" xfId="32787"/>
    <cellStyle name="Normal 23 6 2 2 2 4" xfId="32788"/>
    <cellStyle name="Normal 23 6 2 2 3" xfId="32789"/>
    <cellStyle name="Normal 23 6 2 2 3 2" xfId="32790"/>
    <cellStyle name="Normal 23 6 2 2 3 2 2" xfId="32791"/>
    <cellStyle name="Normal 23 6 2 2 3 3" xfId="32792"/>
    <cellStyle name="Normal 23 6 2 2 4" xfId="32793"/>
    <cellStyle name="Normal 23 6 2 2 4 2" xfId="32794"/>
    <cellStyle name="Normal 23 6 2 2 5" xfId="32795"/>
    <cellStyle name="Normal 23 6 2 3" xfId="32796"/>
    <cellStyle name="Normal 23 6 2 3 2" xfId="32797"/>
    <cellStyle name="Normal 23 6 2 3 2 2" xfId="32798"/>
    <cellStyle name="Normal 23 6 2 3 2 2 2" xfId="32799"/>
    <cellStyle name="Normal 23 6 2 3 2 3" xfId="32800"/>
    <cellStyle name="Normal 23 6 2 3 3" xfId="32801"/>
    <cellStyle name="Normal 23 6 2 3 3 2" xfId="32802"/>
    <cellStyle name="Normal 23 6 2 3 4" xfId="32803"/>
    <cellStyle name="Normal 23 6 2 4" xfId="32804"/>
    <cellStyle name="Normal 23 6 2 4 2" xfId="32805"/>
    <cellStyle name="Normal 23 6 2 4 2 2" xfId="32806"/>
    <cellStyle name="Normal 23 6 2 4 3" xfId="32807"/>
    <cellStyle name="Normal 23 6 2 5" xfId="32808"/>
    <cellStyle name="Normal 23 6 2 5 2" xfId="32809"/>
    <cellStyle name="Normal 23 6 2 6" xfId="32810"/>
    <cellStyle name="Normal 23 6 3" xfId="32811"/>
    <cellStyle name="Normal 23 6 3 2" xfId="32812"/>
    <cellStyle name="Normal 23 6 3 2 2" xfId="32813"/>
    <cellStyle name="Normal 23 6 3 2 2 2" xfId="32814"/>
    <cellStyle name="Normal 23 6 3 2 2 2 2" xfId="32815"/>
    <cellStyle name="Normal 23 6 3 2 2 3" xfId="32816"/>
    <cellStyle name="Normal 23 6 3 2 3" xfId="32817"/>
    <cellStyle name="Normal 23 6 3 2 3 2" xfId="32818"/>
    <cellStyle name="Normal 23 6 3 2 4" xfId="32819"/>
    <cellStyle name="Normal 23 6 3 3" xfId="32820"/>
    <cellStyle name="Normal 23 6 3 3 2" xfId="32821"/>
    <cellStyle name="Normal 23 6 3 3 2 2" xfId="32822"/>
    <cellStyle name="Normal 23 6 3 3 3" xfId="32823"/>
    <cellStyle name="Normal 23 6 3 4" xfId="32824"/>
    <cellStyle name="Normal 23 6 3 4 2" xfId="32825"/>
    <cellStyle name="Normal 23 6 3 5" xfId="32826"/>
    <cellStyle name="Normal 23 6 4" xfId="32827"/>
    <cellStyle name="Normal 23 6 4 2" xfId="32828"/>
    <cellStyle name="Normal 23 6 4 2 2" xfId="32829"/>
    <cellStyle name="Normal 23 6 4 2 2 2" xfId="32830"/>
    <cellStyle name="Normal 23 6 4 2 3" xfId="32831"/>
    <cellStyle name="Normal 23 6 4 3" xfId="32832"/>
    <cellStyle name="Normal 23 6 4 3 2" xfId="32833"/>
    <cellStyle name="Normal 23 6 4 4" xfId="32834"/>
    <cellStyle name="Normal 23 6 5" xfId="32835"/>
    <cellStyle name="Normal 23 6 5 2" xfId="32836"/>
    <cellStyle name="Normal 23 6 5 2 2" xfId="32837"/>
    <cellStyle name="Normal 23 6 5 3" xfId="32838"/>
    <cellStyle name="Normal 23 6 6" xfId="32839"/>
    <cellStyle name="Normal 23 6 6 2" xfId="32840"/>
    <cellStyle name="Normal 23 6 7" xfId="32841"/>
    <cellStyle name="Normal 23 7" xfId="32842"/>
    <cellStyle name="Normal 23 7 2" xfId="32843"/>
    <cellStyle name="Normal 23 7 2 2" xfId="32844"/>
    <cellStyle name="Normal 23 7 2 2 2" xfId="32845"/>
    <cellStyle name="Normal 23 7 2 2 2 2" xfId="32846"/>
    <cellStyle name="Normal 23 7 2 2 2 2 2" xfId="32847"/>
    <cellStyle name="Normal 23 7 2 2 2 3" xfId="32848"/>
    <cellStyle name="Normal 23 7 2 2 3" xfId="32849"/>
    <cellStyle name="Normal 23 7 2 2 3 2" xfId="32850"/>
    <cellStyle name="Normal 23 7 2 2 4" xfId="32851"/>
    <cellStyle name="Normal 23 7 2 3" xfId="32852"/>
    <cellStyle name="Normal 23 7 2 3 2" xfId="32853"/>
    <cellStyle name="Normal 23 7 2 3 2 2" xfId="32854"/>
    <cellStyle name="Normal 23 7 2 3 3" xfId="32855"/>
    <cellStyle name="Normal 23 7 2 4" xfId="32856"/>
    <cellStyle name="Normal 23 7 2 4 2" xfId="32857"/>
    <cellStyle name="Normal 23 7 2 5" xfId="32858"/>
    <cellStyle name="Normal 23 7 3" xfId="32859"/>
    <cellStyle name="Normal 23 7 3 2" xfId="32860"/>
    <cellStyle name="Normal 23 7 3 2 2" xfId="32861"/>
    <cellStyle name="Normal 23 7 3 2 2 2" xfId="32862"/>
    <cellStyle name="Normal 23 7 3 2 3" xfId="32863"/>
    <cellStyle name="Normal 23 7 3 3" xfId="32864"/>
    <cellStyle name="Normal 23 7 3 3 2" xfId="32865"/>
    <cellStyle name="Normal 23 7 3 4" xfId="32866"/>
    <cellStyle name="Normal 23 7 4" xfId="32867"/>
    <cellStyle name="Normal 23 7 4 2" xfId="32868"/>
    <cellStyle name="Normal 23 7 4 2 2" xfId="32869"/>
    <cellStyle name="Normal 23 7 4 3" xfId="32870"/>
    <cellStyle name="Normal 23 7 5" xfId="32871"/>
    <cellStyle name="Normal 23 7 5 2" xfId="32872"/>
    <cellStyle name="Normal 23 7 6" xfId="32873"/>
    <cellStyle name="Normal 23 8" xfId="32874"/>
    <cellStyle name="Normal 23 8 2" xfId="32875"/>
    <cellStyle name="Normal 23 8 2 2" xfId="32876"/>
    <cellStyle name="Normal 23 8 2 2 2" xfId="32877"/>
    <cellStyle name="Normal 23 8 2 2 2 2" xfId="32878"/>
    <cellStyle name="Normal 23 8 2 2 3" xfId="32879"/>
    <cellStyle name="Normal 23 8 2 3" xfId="32880"/>
    <cellStyle name="Normal 23 8 2 3 2" xfId="32881"/>
    <cellStyle name="Normal 23 8 2 4" xfId="32882"/>
    <cellStyle name="Normal 23 8 3" xfId="32883"/>
    <cellStyle name="Normal 23 8 3 2" xfId="32884"/>
    <cellStyle name="Normal 23 8 3 2 2" xfId="32885"/>
    <cellStyle name="Normal 23 8 3 3" xfId="32886"/>
    <cellStyle name="Normal 23 8 4" xfId="32887"/>
    <cellStyle name="Normal 23 8 4 2" xfId="32888"/>
    <cellStyle name="Normal 23 8 5" xfId="32889"/>
    <cellStyle name="Normal 23 9" xfId="32890"/>
    <cellStyle name="Normal 23 9 2" xfId="32891"/>
    <cellStyle name="Normal 23 9 2 2" xfId="32892"/>
    <cellStyle name="Normal 23 9 2 2 2" xfId="32893"/>
    <cellStyle name="Normal 23 9 2 3" xfId="32894"/>
    <cellStyle name="Normal 23 9 3" xfId="32895"/>
    <cellStyle name="Normal 23 9 3 2" xfId="32896"/>
    <cellStyle name="Normal 23 9 4" xfId="32897"/>
    <cellStyle name="Normal 24" xfId="32898"/>
    <cellStyle name="Normal 24 2" xfId="32899"/>
    <cellStyle name="Normal 24 3" xfId="32900"/>
    <cellStyle name="Normal 24 3 2" xfId="39075"/>
    <cellStyle name="Normal 25" xfId="32901"/>
    <cellStyle name="Normal 25 2" xfId="32902"/>
    <cellStyle name="Normal 26" xfId="32903"/>
    <cellStyle name="Normal 26 2" xfId="32904"/>
    <cellStyle name="Normal 27" xfId="32905"/>
    <cellStyle name="Normal 28" xfId="32906"/>
    <cellStyle name="Normal 29" xfId="32907"/>
    <cellStyle name="Normal 29 2" xfId="32908"/>
    <cellStyle name="Normal 3" xfId="13"/>
    <cellStyle name="Normal 3 10" xfId="32909"/>
    <cellStyle name="Normal 3 10 2" xfId="32910"/>
    <cellStyle name="Normal 3 10 2 2" xfId="32911"/>
    <cellStyle name="Normal 3 10 3" xfId="32912"/>
    <cellStyle name="Normal 3 11" xfId="32913"/>
    <cellStyle name="Normal 3 11 2" xfId="32914"/>
    <cellStyle name="Normal 3 12" xfId="32915"/>
    <cellStyle name="Normal 3 2" xfId="32"/>
    <cellStyle name="Normal 3 2 10" xfId="32916"/>
    <cellStyle name="Normal 3 2 10 2" xfId="32917"/>
    <cellStyle name="Normal 3 2 11" xfId="32918"/>
    <cellStyle name="Normal 3 2 2" xfId="57"/>
    <cellStyle name="Normal 3 2 2 10" xfId="32919"/>
    <cellStyle name="Normal 3 2 2 2" xfId="32920"/>
    <cellStyle name="Normal 3 2 2 2 2" xfId="32921"/>
    <cellStyle name="Normal 3 2 2 2 2 2" xfId="32922"/>
    <cellStyle name="Normal 3 2 2 2 2 2 2" xfId="32923"/>
    <cellStyle name="Normal 3 2 2 2 2 2 2 2" xfId="32924"/>
    <cellStyle name="Normal 3 2 2 2 2 2 2 2 2" xfId="32925"/>
    <cellStyle name="Normal 3 2 2 2 2 2 2 2 2 2" xfId="32926"/>
    <cellStyle name="Normal 3 2 2 2 2 2 2 2 2 2 2" xfId="32927"/>
    <cellStyle name="Normal 3 2 2 2 2 2 2 2 2 2 2 2" xfId="32928"/>
    <cellStyle name="Normal 3 2 2 2 2 2 2 2 2 2 3" xfId="32929"/>
    <cellStyle name="Normal 3 2 2 2 2 2 2 2 2 3" xfId="32930"/>
    <cellStyle name="Normal 3 2 2 2 2 2 2 2 2 3 2" xfId="32931"/>
    <cellStyle name="Normal 3 2 2 2 2 2 2 2 2 4" xfId="32932"/>
    <cellStyle name="Normal 3 2 2 2 2 2 2 2 3" xfId="32933"/>
    <cellStyle name="Normal 3 2 2 2 2 2 2 2 3 2" xfId="32934"/>
    <cellStyle name="Normal 3 2 2 2 2 2 2 2 3 2 2" xfId="32935"/>
    <cellStyle name="Normal 3 2 2 2 2 2 2 2 3 3" xfId="32936"/>
    <cellStyle name="Normal 3 2 2 2 2 2 2 2 4" xfId="32937"/>
    <cellStyle name="Normal 3 2 2 2 2 2 2 2 4 2" xfId="32938"/>
    <cellStyle name="Normal 3 2 2 2 2 2 2 2 5" xfId="32939"/>
    <cellStyle name="Normal 3 2 2 2 2 2 2 3" xfId="32940"/>
    <cellStyle name="Normal 3 2 2 2 2 2 2 3 2" xfId="32941"/>
    <cellStyle name="Normal 3 2 2 2 2 2 2 3 2 2" xfId="32942"/>
    <cellStyle name="Normal 3 2 2 2 2 2 2 3 2 2 2" xfId="32943"/>
    <cellStyle name="Normal 3 2 2 2 2 2 2 3 2 3" xfId="32944"/>
    <cellStyle name="Normal 3 2 2 2 2 2 2 3 3" xfId="32945"/>
    <cellStyle name="Normal 3 2 2 2 2 2 2 3 3 2" xfId="32946"/>
    <cellStyle name="Normal 3 2 2 2 2 2 2 3 4" xfId="32947"/>
    <cellStyle name="Normal 3 2 2 2 2 2 2 4" xfId="32948"/>
    <cellStyle name="Normal 3 2 2 2 2 2 2 4 2" xfId="32949"/>
    <cellStyle name="Normal 3 2 2 2 2 2 2 4 2 2" xfId="32950"/>
    <cellStyle name="Normal 3 2 2 2 2 2 2 4 3" xfId="32951"/>
    <cellStyle name="Normal 3 2 2 2 2 2 2 5" xfId="32952"/>
    <cellStyle name="Normal 3 2 2 2 2 2 2 5 2" xfId="32953"/>
    <cellStyle name="Normal 3 2 2 2 2 2 2 6" xfId="32954"/>
    <cellStyle name="Normal 3 2 2 2 2 2 3" xfId="32955"/>
    <cellStyle name="Normal 3 2 2 2 2 2 3 2" xfId="32956"/>
    <cellStyle name="Normal 3 2 2 2 2 2 3 2 2" xfId="32957"/>
    <cellStyle name="Normal 3 2 2 2 2 2 3 2 2 2" xfId="32958"/>
    <cellStyle name="Normal 3 2 2 2 2 2 3 2 2 2 2" xfId="32959"/>
    <cellStyle name="Normal 3 2 2 2 2 2 3 2 2 3" xfId="32960"/>
    <cellStyle name="Normal 3 2 2 2 2 2 3 2 3" xfId="32961"/>
    <cellStyle name="Normal 3 2 2 2 2 2 3 2 3 2" xfId="32962"/>
    <cellStyle name="Normal 3 2 2 2 2 2 3 2 4" xfId="32963"/>
    <cellStyle name="Normal 3 2 2 2 2 2 3 3" xfId="32964"/>
    <cellStyle name="Normal 3 2 2 2 2 2 3 3 2" xfId="32965"/>
    <cellStyle name="Normal 3 2 2 2 2 2 3 3 2 2" xfId="32966"/>
    <cellStyle name="Normal 3 2 2 2 2 2 3 3 3" xfId="32967"/>
    <cellStyle name="Normal 3 2 2 2 2 2 3 4" xfId="32968"/>
    <cellStyle name="Normal 3 2 2 2 2 2 3 4 2" xfId="32969"/>
    <cellStyle name="Normal 3 2 2 2 2 2 3 5" xfId="32970"/>
    <cellStyle name="Normal 3 2 2 2 2 2 4" xfId="32971"/>
    <cellStyle name="Normal 3 2 2 2 2 2 4 2" xfId="32972"/>
    <cellStyle name="Normal 3 2 2 2 2 2 4 2 2" xfId="32973"/>
    <cellStyle name="Normal 3 2 2 2 2 2 4 2 2 2" xfId="32974"/>
    <cellStyle name="Normal 3 2 2 2 2 2 4 2 3" xfId="32975"/>
    <cellStyle name="Normal 3 2 2 2 2 2 4 3" xfId="32976"/>
    <cellStyle name="Normal 3 2 2 2 2 2 4 3 2" xfId="32977"/>
    <cellStyle name="Normal 3 2 2 2 2 2 4 4" xfId="32978"/>
    <cellStyle name="Normal 3 2 2 2 2 2 5" xfId="32979"/>
    <cellStyle name="Normal 3 2 2 2 2 2 5 2" xfId="32980"/>
    <cellStyle name="Normal 3 2 2 2 2 2 5 2 2" xfId="32981"/>
    <cellStyle name="Normal 3 2 2 2 2 2 5 3" xfId="32982"/>
    <cellStyle name="Normal 3 2 2 2 2 2 6" xfId="32983"/>
    <cellStyle name="Normal 3 2 2 2 2 2 6 2" xfId="32984"/>
    <cellStyle name="Normal 3 2 2 2 2 2 7" xfId="32985"/>
    <cellStyle name="Normal 3 2 2 2 2 3" xfId="32986"/>
    <cellStyle name="Normal 3 2 2 2 2 3 2" xfId="32987"/>
    <cellStyle name="Normal 3 2 2 2 2 3 2 2" xfId="32988"/>
    <cellStyle name="Normal 3 2 2 2 2 3 2 2 2" xfId="32989"/>
    <cellStyle name="Normal 3 2 2 2 2 3 2 2 2 2" xfId="32990"/>
    <cellStyle name="Normal 3 2 2 2 2 3 2 2 2 2 2" xfId="32991"/>
    <cellStyle name="Normal 3 2 2 2 2 3 2 2 2 3" xfId="32992"/>
    <cellStyle name="Normal 3 2 2 2 2 3 2 2 3" xfId="32993"/>
    <cellStyle name="Normal 3 2 2 2 2 3 2 2 3 2" xfId="32994"/>
    <cellStyle name="Normal 3 2 2 2 2 3 2 2 4" xfId="32995"/>
    <cellStyle name="Normal 3 2 2 2 2 3 2 3" xfId="32996"/>
    <cellStyle name="Normal 3 2 2 2 2 3 2 3 2" xfId="32997"/>
    <cellStyle name="Normal 3 2 2 2 2 3 2 3 2 2" xfId="32998"/>
    <cellStyle name="Normal 3 2 2 2 2 3 2 3 3" xfId="32999"/>
    <cellStyle name="Normal 3 2 2 2 2 3 2 4" xfId="33000"/>
    <cellStyle name="Normal 3 2 2 2 2 3 2 4 2" xfId="33001"/>
    <cellStyle name="Normal 3 2 2 2 2 3 2 5" xfId="33002"/>
    <cellStyle name="Normal 3 2 2 2 2 3 3" xfId="33003"/>
    <cellStyle name="Normal 3 2 2 2 2 3 3 2" xfId="33004"/>
    <cellStyle name="Normal 3 2 2 2 2 3 3 2 2" xfId="33005"/>
    <cellStyle name="Normal 3 2 2 2 2 3 3 2 2 2" xfId="33006"/>
    <cellStyle name="Normal 3 2 2 2 2 3 3 2 3" xfId="33007"/>
    <cellStyle name="Normal 3 2 2 2 2 3 3 3" xfId="33008"/>
    <cellStyle name="Normal 3 2 2 2 2 3 3 3 2" xfId="33009"/>
    <cellStyle name="Normal 3 2 2 2 2 3 3 4" xfId="33010"/>
    <cellStyle name="Normal 3 2 2 2 2 3 4" xfId="33011"/>
    <cellStyle name="Normal 3 2 2 2 2 3 4 2" xfId="33012"/>
    <cellStyle name="Normal 3 2 2 2 2 3 4 2 2" xfId="33013"/>
    <cellStyle name="Normal 3 2 2 2 2 3 4 3" xfId="33014"/>
    <cellStyle name="Normal 3 2 2 2 2 3 5" xfId="33015"/>
    <cellStyle name="Normal 3 2 2 2 2 3 5 2" xfId="33016"/>
    <cellStyle name="Normal 3 2 2 2 2 3 6" xfId="33017"/>
    <cellStyle name="Normal 3 2 2 2 2 4" xfId="33018"/>
    <cellStyle name="Normal 3 2 2 2 2 4 2" xfId="33019"/>
    <cellStyle name="Normal 3 2 2 2 2 4 2 2" xfId="33020"/>
    <cellStyle name="Normal 3 2 2 2 2 4 2 2 2" xfId="33021"/>
    <cellStyle name="Normal 3 2 2 2 2 4 2 2 2 2" xfId="33022"/>
    <cellStyle name="Normal 3 2 2 2 2 4 2 2 3" xfId="33023"/>
    <cellStyle name="Normal 3 2 2 2 2 4 2 3" xfId="33024"/>
    <cellStyle name="Normal 3 2 2 2 2 4 2 3 2" xfId="33025"/>
    <cellStyle name="Normal 3 2 2 2 2 4 2 4" xfId="33026"/>
    <cellStyle name="Normal 3 2 2 2 2 4 3" xfId="33027"/>
    <cellStyle name="Normal 3 2 2 2 2 4 3 2" xfId="33028"/>
    <cellStyle name="Normal 3 2 2 2 2 4 3 2 2" xfId="33029"/>
    <cellStyle name="Normal 3 2 2 2 2 4 3 3" xfId="33030"/>
    <cellStyle name="Normal 3 2 2 2 2 4 4" xfId="33031"/>
    <cellStyle name="Normal 3 2 2 2 2 4 4 2" xfId="33032"/>
    <cellStyle name="Normal 3 2 2 2 2 4 5" xfId="33033"/>
    <cellStyle name="Normal 3 2 2 2 2 5" xfId="33034"/>
    <cellStyle name="Normal 3 2 2 2 2 5 2" xfId="33035"/>
    <cellStyle name="Normal 3 2 2 2 2 5 2 2" xfId="33036"/>
    <cellStyle name="Normal 3 2 2 2 2 5 2 2 2" xfId="33037"/>
    <cellStyle name="Normal 3 2 2 2 2 5 2 3" xfId="33038"/>
    <cellStyle name="Normal 3 2 2 2 2 5 3" xfId="33039"/>
    <cellStyle name="Normal 3 2 2 2 2 5 3 2" xfId="33040"/>
    <cellStyle name="Normal 3 2 2 2 2 5 4" xfId="33041"/>
    <cellStyle name="Normal 3 2 2 2 2 6" xfId="33042"/>
    <cellStyle name="Normal 3 2 2 2 2 6 2" xfId="33043"/>
    <cellStyle name="Normal 3 2 2 2 2 6 2 2" xfId="33044"/>
    <cellStyle name="Normal 3 2 2 2 2 6 3" xfId="33045"/>
    <cellStyle name="Normal 3 2 2 2 2 7" xfId="33046"/>
    <cellStyle name="Normal 3 2 2 2 2 7 2" xfId="33047"/>
    <cellStyle name="Normal 3 2 2 2 2 8" xfId="33048"/>
    <cellStyle name="Normal 3 2 2 2 3" xfId="33049"/>
    <cellStyle name="Normal 3 2 2 2 3 2" xfId="33050"/>
    <cellStyle name="Normal 3 2 2 2 3 2 2" xfId="33051"/>
    <cellStyle name="Normal 3 2 2 2 3 2 2 2" xfId="33052"/>
    <cellStyle name="Normal 3 2 2 2 3 2 2 2 2" xfId="33053"/>
    <cellStyle name="Normal 3 2 2 2 3 2 2 2 2 2" xfId="33054"/>
    <cellStyle name="Normal 3 2 2 2 3 2 2 2 2 2 2" xfId="33055"/>
    <cellStyle name="Normal 3 2 2 2 3 2 2 2 2 3" xfId="33056"/>
    <cellStyle name="Normal 3 2 2 2 3 2 2 2 3" xfId="33057"/>
    <cellStyle name="Normal 3 2 2 2 3 2 2 2 3 2" xfId="33058"/>
    <cellStyle name="Normal 3 2 2 2 3 2 2 2 4" xfId="33059"/>
    <cellStyle name="Normal 3 2 2 2 3 2 2 3" xfId="33060"/>
    <cellStyle name="Normal 3 2 2 2 3 2 2 3 2" xfId="33061"/>
    <cellStyle name="Normal 3 2 2 2 3 2 2 3 2 2" xfId="33062"/>
    <cellStyle name="Normal 3 2 2 2 3 2 2 3 3" xfId="33063"/>
    <cellStyle name="Normal 3 2 2 2 3 2 2 4" xfId="33064"/>
    <cellStyle name="Normal 3 2 2 2 3 2 2 4 2" xfId="33065"/>
    <cellStyle name="Normal 3 2 2 2 3 2 2 5" xfId="33066"/>
    <cellStyle name="Normal 3 2 2 2 3 2 3" xfId="33067"/>
    <cellStyle name="Normal 3 2 2 2 3 2 3 2" xfId="33068"/>
    <cellStyle name="Normal 3 2 2 2 3 2 3 2 2" xfId="33069"/>
    <cellStyle name="Normal 3 2 2 2 3 2 3 2 2 2" xfId="33070"/>
    <cellStyle name="Normal 3 2 2 2 3 2 3 2 3" xfId="33071"/>
    <cellStyle name="Normal 3 2 2 2 3 2 3 3" xfId="33072"/>
    <cellStyle name="Normal 3 2 2 2 3 2 3 3 2" xfId="33073"/>
    <cellStyle name="Normal 3 2 2 2 3 2 3 4" xfId="33074"/>
    <cellStyle name="Normal 3 2 2 2 3 2 4" xfId="33075"/>
    <cellStyle name="Normal 3 2 2 2 3 2 4 2" xfId="33076"/>
    <cellStyle name="Normal 3 2 2 2 3 2 4 2 2" xfId="33077"/>
    <cellStyle name="Normal 3 2 2 2 3 2 4 3" xfId="33078"/>
    <cellStyle name="Normal 3 2 2 2 3 2 5" xfId="33079"/>
    <cellStyle name="Normal 3 2 2 2 3 2 5 2" xfId="33080"/>
    <cellStyle name="Normal 3 2 2 2 3 2 6" xfId="33081"/>
    <cellStyle name="Normal 3 2 2 2 3 3" xfId="33082"/>
    <cellStyle name="Normal 3 2 2 2 3 3 2" xfId="33083"/>
    <cellStyle name="Normal 3 2 2 2 3 3 2 2" xfId="33084"/>
    <cellStyle name="Normal 3 2 2 2 3 3 2 2 2" xfId="33085"/>
    <cellStyle name="Normal 3 2 2 2 3 3 2 2 2 2" xfId="33086"/>
    <cellStyle name="Normal 3 2 2 2 3 3 2 2 3" xfId="33087"/>
    <cellStyle name="Normal 3 2 2 2 3 3 2 3" xfId="33088"/>
    <cellStyle name="Normal 3 2 2 2 3 3 2 3 2" xfId="33089"/>
    <cellStyle name="Normal 3 2 2 2 3 3 2 4" xfId="33090"/>
    <cellStyle name="Normal 3 2 2 2 3 3 3" xfId="33091"/>
    <cellStyle name="Normal 3 2 2 2 3 3 3 2" xfId="33092"/>
    <cellStyle name="Normal 3 2 2 2 3 3 3 2 2" xfId="33093"/>
    <cellStyle name="Normal 3 2 2 2 3 3 3 3" xfId="33094"/>
    <cellStyle name="Normal 3 2 2 2 3 3 4" xfId="33095"/>
    <cellStyle name="Normal 3 2 2 2 3 3 4 2" xfId="33096"/>
    <cellStyle name="Normal 3 2 2 2 3 3 5" xfId="33097"/>
    <cellStyle name="Normal 3 2 2 2 3 4" xfId="33098"/>
    <cellStyle name="Normal 3 2 2 2 3 4 2" xfId="33099"/>
    <cellStyle name="Normal 3 2 2 2 3 4 2 2" xfId="33100"/>
    <cellStyle name="Normal 3 2 2 2 3 4 2 2 2" xfId="33101"/>
    <cellStyle name="Normal 3 2 2 2 3 4 2 3" xfId="33102"/>
    <cellStyle name="Normal 3 2 2 2 3 4 3" xfId="33103"/>
    <cellStyle name="Normal 3 2 2 2 3 4 3 2" xfId="33104"/>
    <cellStyle name="Normal 3 2 2 2 3 4 4" xfId="33105"/>
    <cellStyle name="Normal 3 2 2 2 3 5" xfId="33106"/>
    <cellStyle name="Normal 3 2 2 2 3 5 2" xfId="33107"/>
    <cellStyle name="Normal 3 2 2 2 3 5 2 2" xfId="33108"/>
    <cellStyle name="Normal 3 2 2 2 3 5 3" xfId="33109"/>
    <cellStyle name="Normal 3 2 2 2 3 6" xfId="33110"/>
    <cellStyle name="Normal 3 2 2 2 3 6 2" xfId="33111"/>
    <cellStyle name="Normal 3 2 2 2 3 7" xfId="33112"/>
    <cellStyle name="Normal 3 2 2 2 4" xfId="33113"/>
    <cellStyle name="Normal 3 2 2 2 4 2" xfId="33114"/>
    <cellStyle name="Normal 3 2 2 2 4 2 2" xfId="33115"/>
    <cellStyle name="Normal 3 2 2 2 4 2 2 2" xfId="33116"/>
    <cellStyle name="Normal 3 2 2 2 4 2 2 2 2" xfId="33117"/>
    <cellStyle name="Normal 3 2 2 2 4 2 2 2 2 2" xfId="33118"/>
    <cellStyle name="Normal 3 2 2 2 4 2 2 2 3" xfId="33119"/>
    <cellStyle name="Normal 3 2 2 2 4 2 2 3" xfId="33120"/>
    <cellStyle name="Normal 3 2 2 2 4 2 2 3 2" xfId="33121"/>
    <cellStyle name="Normal 3 2 2 2 4 2 2 4" xfId="33122"/>
    <cellStyle name="Normal 3 2 2 2 4 2 3" xfId="33123"/>
    <cellStyle name="Normal 3 2 2 2 4 2 3 2" xfId="33124"/>
    <cellStyle name="Normal 3 2 2 2 4 2 3 2 2" xfId="33125"/>
    <cellStyle name="Normal 3 2 2 2 4 2 3 3" xfId="33126"/>
    <cellStyle name="Normal 3 2 2 2 4 2 4" xfId="33127"/>
    <cellStyle name="Normal 3 2 2 2 4 2 4 2" xfId="33128"/>
    <cellStyle name="Normal 3 2 2 2 4 2 5" xfId="33129"/>
    <cellStyle name="Normal 3 2 2 2 4 3" xfId="33130"/>
    <cellStyle name="Normal 3 2 2 2 4 3 2" xfId="33131"/>
    <cellStyle name="Normal 3 2 2 2 4 3 2 2" xfId="33132"/>
    <cellStyle name="Normal 3 2 2 2 4 3 2 2 2" xfId="33133"/>
    <cellStyle name="Normal 3 2 2 2 4 3 2 3" xfId="33134"/>
    <cellStyle name="Normal 3 2 2 2 4 3 3" xfId="33135"/>
    <cellStyle name="Normal 3 2 2 2 4 3 3 2" xfId="33136"/>
    <cellStyle name="Normal 3 2 2 2 4 3 4" xfId="33137"/>
    <cellStyle name="Normal 3 2 2 2 4 4" xfId="33138"/>
    <cellStyle name="Normal 3 2 2 2 4 4 2" xfId="33139"/>
    <cellStyle name="Normal 3 2 2 2 4 4 2 2" xfId="33140"/>
    <cellStyle name="Normal 3 2 2 2 4 4 3" xfId="33141"/>
    <cellStyle name="Normal 3 2 2 2 4 5" xfId="33142"/>
    <cellStyle name="Normal 3 2 2 2 4 5 2" xfId="33143"/>
    <cellStyle name="Normal 3 2 2 2 4 6" xfId="33144"/>
    <cellStyle name="Normal 3 2 2 2 5" xfId="33145"/>
    <cellStyle name="Normal 3 2 2 2 5 2" xfId="33146"/>
    <cellStyle name="Normal 3 2 2 2 5 2 2" xfId="33147"/>
    <cellStyle name="Normal 3 2 2 2 5 2 2 2" xfId="33148"/>
    <cellStyle name="Normal 3 2 2 2 5 2 2 2 2" xfId="33149"/>
    <cellStyle name="Normal 3 2 2 2 5 2 2 3" xfId="33150"/>
    <cellStyle name="Normal 3 2 2 2 5 2 3" xfId="33151"/>
    <cellStyle name="Normal 3 2 2 2 5 2 3 2" xfId="33152"/>
    <cellStyle name="Normal 3 2 2 2 5 2 4" xfId="33153"/>
    <cellStyle name="Normal 3 2 2 2 5 3" xfId="33154"/>
    <cellStyle name="Normal 3 2 2 2 5 3 2" xfId="33155"/>
    <cellStyle name="Normal 3 2 2 2 5 3 2 2" xfId="33156"/>
    <cellStyle name="Normal 3 2 2 2 5 3 3" xfId="33157"/>
    <cellStyle name="Normal 3 2 2 2 5 4" xfId="33158"/>
    <cellStyle name="Normal 3 2 2 2 5 4 2" xfId="33159"/>
    <cellStyle name="Normal 3 2 2 2 5 5" xfId="33160"/>
    <cellStyle name="Normal 3 2 2 2 6" xfId="33161"/>
    <cellStyle name="Normal 3 2 2 2 6 2" xfId="33162"/>
    <cellStyle name="Normal 3 2 2 2 6 2 2" xfId="33163"/>
    <cellStyle name="Normal 3 2 2 2 6 2 2 2" xfId="33164"/>
    <cellStyle name="Normal 3 2 2 2 6 2 3" xfId="33165"/>
    <cellStyle name="Normal 3 2 2 2 6 3" xfId="33166"/>
    <cellStyle name="Normal 3 2 2 2 6 3 2" xfId="33167"/>
    <cellStyle name="Normal 3 2 2 2 6 4" xfId="33168"/>
    <cellStyle name="Normal 3 2 2 2 7" xfId="33169"/>
    <cellStyle name="Normal 3 2 2 2 7 2" xfId="33170"/>
    <cellStyle name="Normal 3 2 2 2 7 2 2" xfId="33171"/>
    <cellStyle name="Normal 3 2 2 2 7 3" xfId="33172"/>
    <cellStyle name="Normal 3 2 2 2 8" xfId="33173"/>
    <cellStyle name="Normal 3 2 2 2 8 2" xfId="33174"/>
    <cellStyle name="Normal 3 2 2 2 9" xfId="33175"/>
    <cellStyle name="Normal 3 2 2 3" xfId="33176"/>
    <cellStyle name="Normal 3 2 2 3 2" xfId="33177"/>
    <cellStyle name="Normal 3 2 2 3 2 2" xfId="33178"/>
    <cellStyle name="Normal 3 2 2 3 2 2 2" xfId="33179"/>
    <cellStyle name="Normal 3 2 2 3 2 2 2 2" xfId="33180"/>
    <cellStyle name="Normal 3 2 2 3 2 2 2 2 2" xfId="33181"/>
    <cellStyle name="Normal 3 2 2 3 2 2 2 2 2 2" xfId="33182"/>
    <cellStyle name="Normal 3 2 2 3 2 2 2 2 2 2 2" xfId="33183"/>
    <cellStyle name="Normal 3 2 2 3 2 2 2 2 2 3" xfId="33184"/>
    <cellStyle name="Normal 3 2 2 3 2 2 2 2 3" xfId="33185"/>
    <cellStyle name="Normal 3 2 2 3 2 2 2 2 3 2" xfId="33186"/>
    <cellStyle name="Normal 3 2 2 3 2 2 2 2 4" xfId="33187"/>
    <cellStyle name="Normal 3 2 2 3 2 2 2 3" xfId="33188"/>
    <cellStyle name="Normal 3 2 2 3 2 2 2 3 2" xfId="33189"/>
    <cellStyle name="Normal 3 2 2 3 2 2 2 3 2 2" xfId="33190"/>
    <cellStyle name="Normal 3 2 2 3 2 2 2 3 3" xfId="33191"/>
    <cellStyle name="Normal 3 2 2 3 2 2 2 4" xfId="33192"/>
    <cellStyle name="Normal 3 2 2 3 2 2 2 4 2" xfId="33193"/>
    <cellStyle name="Normal 3 2 2 3 2 2 2 5" xfId="33194"/>
    <cellStyle name="Normal 3 2 2 3 2 2 3" xfId="33195"/>
    <cellStyle name="Normal 3 2 2 3 2 2 3 2" xfId="33196"/>
    <cellStyle name="Normal 3 2 2 3 2 2 3 2 2" xfId="33197"/>
    <cellStyle name="Normal 3 2 2 3 2 2 3 2 2 2" xfId="33198"/>
    <cellStyle name="Normal 3 2 2 3 2 2 3 2 3" xfId="33199"/>
    <cellStyle name="Normal 3 2 2 3 2 2 3 3" xfId="33200"/>
    <cellStyle name="Normal 3 2 2 3 2 2 3 3 2" xfId="33201"/>
    <cellStyle name="Normal 3 2 2 3 2 2 3 4" xfId="33202"/>
    <cellStyle name="Normal 3 2 2 3 2 2 4" xfId="33203"/>
    <cellStyle name="Normal 3 2 2 3 2 2 4 2" xfId="33204"/>
    <cellStyle name="Normal 3 2 2 3 2 2 4 2 2" xfId="33205"/>
    <cellStyle name="Normal 3 2 2 3 2 2 4 3" xfId="33206"/>
    <cellStyle name="Normal 3 2 2 3 2 2 5" xfId="33207"/>
    <cellStyle name="Normal 3 2 2 3 2 2 5 2" xfId="33208"/>
    <cellStyle name="Normal 3 2 2 3 2 2 6" xfId="33209"/>
    <cellStyle name="Normal 3 2 2 3 2 3" xfId="33210"/>
    <cellStyle name="Normal 3 2 2 3 2 3 2" xfId="33211"/>
    <cellStyle name="Normal 3 2 2 3 2 3 2 2" xfId="33212"/>
    <cellStyle name="Normal 3 2 2 3 2 3 2 2 2" xfId="33213"/>
    <cellStyle name="Normal 3 2 2 3 2 3 2 2 2 2" xfId="33214"/>
    <cellStyle name="Normal 3 2 2 3 2 3 2 2 3" xfId="33215"/>
    <cellStyle name="Normal 3 2 2 3 2 3 2 3" xfId="33216"/>
    <cellStyle name="Normal 3 2 2 3 2 3 2 3 2" xfId="33217"/>
    <cellStyle name="Normal 3 2 2 3 2 3 2 4" xfId="33218"/>
    <cellStyle name="Normal 3 2 2 3 2 3 3" xfId="33219"/>
    <cellStyle name="Normal 3 2 2 3 2 3 3 2" xfId="33220"/>
    <cellStyle name="Normal 3 2 2 3 2 3 3 2 2" xfId="33221"/>
    <cellStyle name="Normal 3 2 2 3 2 3 3 3" xfId="33222"/>
    <cellStyle name="Normal 3 2 2 3 2 3 4" xfId="33223"/>
    <cellStyle name="Normal 3 2 2 3 2 3 4 2" xfId="33224"/>
    <cellStyle name="Normal 3 2 2 3 2 3 5" xfId="33225"/>
    <cellStyle name="Normal 3 2 2 3 2 4" xfId="33226"/>
    <cellStyle name="Normal 3 2 2 3 2 4 2" xfId="33227"/>
    <cellStyle name="Normal 3 2 2 3 2 4 2 2" xfId="33228"/>
    <cellStyle name="Normal 3 2 2 3 2 4 2 2 2" xfId="33229"/>
    <cellStyle name="Normal 3 2 2 3 2 4 2 3" xfId="33230"/>
    <cellStyle name="Normal 3 2 2 3 2 4 3" xfId="33231"/>
    <cellStyle name="Normal 3 2 2 3 2 4 3 2" xfId="33232"/>
    <cellStyle name="Normal 3 2 2 3 2 4 4" xfId="33233"/>
    <cellStyle name="Normal 3 2 2 3 2 5" xfId="33234"/>
    <cellStyle name="Normal 3 2 2 3 2 5 2" xfId="33235"/>
    <cellStyle name="Normal 3 2 2 3 2 5 2 2" xfId="33236"/>
    <cellStyle name="Normal 3 2 2 3 2 5 3" xfId="33237"/>
    <cellStyle name="Normal 3 2 2 3 2 6" xfId="33238"/>
    <cellStyle name="Normal 3 2 2 3 2 6 2" xfId="33239"/>
    <cellStyle name="Normal 3 2 2 3 2 7" xfId="33240"/>
    <cellStyle name="Normal 3 2 2 3 3" xfId="33241"/>
    <cellStyle name="Normal 3 2 2 3 3 2" xfId="33242"/>
    <cellStyle name="Normal 3 2 2 3 3 2 2" xfId="33243"/>
    <cellStyle name="Normal 3 2 2 3 3 2 2 2" xfId="33244"/>
    <cellStyle name="Normal 3 2 2 3 3 2 2 2 2" xfId="33245"/>
    <cellStyle name="Normal 3 2 2 3 3 2 2 2 2 2" xfId="33246"/>
    <cellStyle name="Normal 3 2 2 3 3 2 2 2 3" xfId="33247"/>
    <cellStyle name="Normal 3 2 2 3 3 2 2 3" xfId="33248"/>
    <cellStyle name="Normal 3 2 2 3 3 2 2 3 2" xfId="33249"/>
    <cellStyle name="Normal 3 2 2 3 3 2 2 4" xfId="33250"/>
    <cellStyle name="Normal 3 2 2 3 3 2 3" xfId="33251"/>
    <cellStyle name="Normal 3 2 2 3 3 2 3 2" xfId="33252"/>
    <cellStyle name="Normal 3 2 2 3 3 2 3 2 2" xfId="33253"/>
    <cellStyle name="Normal 3 2 2 3 3 2 3 3" xfId="33254"/>
    <cellStyle name="Normal 3 2 2 3 3 2 4" xfId="33255"/>
    <cellStyle name="Normal 3 2 2 3 3 2 4 2" xfId="33256"/>
    <cellStyle name="Normal 3 2 2 3 3 2 5" xfId="33257"/>
    <cellStyle name="Normal 3 2 2 3 3 3" xfId="33258"/>
    <cellStyle name="Normal 3 2 2 3 3 3 2" xfId="33259"/>
    <cellStyle name="Normal 3 2 2 3 3 3 2 2" xfId="33260"/>
    <cellStyle name="Normal 3 2 2 3 3 3 2 2 2" xfId="33261"/>
    <cellStyle name="Normal 3 2 2 3 3 3 2 3" xfId="33262"/>
    <cellStyle name="Normal 3 2 2 3 3 3 3" xfId="33263"/>
    <cellStyle name="Normal 3 2 2 3 3 3 3 2" xfId="33264"/>
    <cellStyle name="Normal 3 2 2 3 3 3 4" xfId="33265"/>
    <cellStyle name="Normal 3 2 2 3 3 4" xfId="33266"/>
    <cellStyle name="Normal 3 2 2 3 3 4 2" xfId="33267"/>
    <cellStyle name="Normal 3 2 2 3 3 4 2 2" xfId="33268"/>
    <cellStyle name="Normal 3 2 2 3 3 4 3" xfId="33269"/>
    <cellStyle name="Normal 3 2 2 3 3 5" xfId="33270"/>
    <cellStyle name="Normal 3 2 2 3 3 5 2" xfId="33271"/>
    <cellStyle name="Normal 3 2 2 3 3 6" xfId="33272"/>
    <cellStyle name="Normal 3 2 2 3 4" xfId="33273"/>
    <cellStyle name="Normal 3 2 2 3 4 2" xfId="33274"/>
    <cellStyle name="Normal 3 2 2 3 4 2 2" xfId="33275"/>
    <cellStyle name="Normal 3 2 2 3 4 2 2 2" xfId="33276"/>
    <cellStyle name="Normal 3 2 2 3 4 2 2 2 2" xfId="33277"/>
    <cellStyle name="Normal 3 2 2 3 4 2 2 3" xfId="33278"/>
    <cellStyle name="Normal 3 2 2 3 4 2 3" xfId="33279"/>
    <cellStyle name="Normal 3 2 2 3 4 2 3 2" xfId="33280"/>
    <cellStyle name="Normal 3 2 2 3 4 2 4" xfId="33281"/>
    <cellStyle name="Normal 3 2 2 3 4 3" xfId="33282"/>
    <cellStyle name="Normal 3 2 2 3 4 3 2" xfId="33283"/>
    <cellStyle name="Normal 3 2 2 3 4 3 2 2" xfId="33284"/>
    <cellStyle name="Normal 3 2 2 3 4 3 3" xfId="33285"/>
    <cellStyle name="Normal 3 2 2 3 4 4" xfId="33286"/>
    <cellStyle name="Normal 3 2 2 3 4 4 2" xfId="33287"/>
    <cellStyle name="Normal 3 2 2 3 4 5" xfId="33288"/>
    <cellStyle name="Normal 3 2 2 3 5" xfId="33289"/>
    <cellStyle name="Normal 3 2 2 3 5 2" xfId="33290"/>
    <cellStyle name="Normal 3 2 2 3 5 2 2" xfId="33291"/>
    <cellStyle name="Normal 3 2 2 3 5 2 2 2" xfId="33292"/>
    <cellStyle name="Normal 3 2 2 3 5 2 3" xfId="33293"/>
    <cellStyle name="Normal 3 2 2 3 5 3" xfId="33294"/>
    <cellStyle name="Normal 3 2 2 3 5 3 2" xfId="33295"/>
    <cellStyle name="Normal 3 2 2 3 5 4" xfId="33296"/>
    <cellStyle name="Normal 3 2 2 3 6" xfId="33297"/>
    <cellStyle name="Normal 3 2 2 3 6 2" xfId="33298"/>
    <cellStyle name="Normal 3 2 2 3 6 2 2" xfId="33299"/>
    <cellStyle name="Normal 3 2 2 3 6 3" xfId="33300"/>
    <cellStyle name="Normal 3 2 2 3 7" xfId="33301"/>
    <cellStyle name="Normal 3 2 2 3 7 2" xfId="33302"/>
    <cellStyle name="Normal 3 2 2 3 8" xfId="33303"/>
    <cellStyle name="Normal 3 2 2 4" xfId="33304"/>
    <cellStyle name="Normal 3 2 2 4 2" xfId="33305"/>
    <cellStyle name="Normal 3 2 2 4 2 2" xfId="33306"/>
    <cellStyle name="Normal 3 2 2 4 2 2 2" xfId="33307"/>
    <cellStyle name="Normal 3 2 2 4 2 2 2 2" xfId="33308"/>
    <cellStyle name="Normal 3 2 2 4 2 2 2 2 2" xfId="33309"/>
    <cellStyle name="Normal 3 2 2 4 2 2 2 2 2 2" xfId="33310"/>
    <cellStyle name="Normal 3 2 2 4 2 2 2 2 3" xfId="33311"/>
    <cellStyle name="Normal 3 2 2 4 2 2 2 3" xfId="33312"/>
    <cellStyle name="Normal 3 2 2 4 2 2 2 3 2" xfId="33313"/>
    <cellStyle name="Normal 3 2 2 4 2 2 2 4" xfId="33314"/>
    <cellStyle name="Normal 3 2 2 4 2 2 3" xfId="33315"/>
    <cellStyle name="Normal 3 2 2 4 2 2 3 2" xfId="33316"/>
    <cellStyle name="Normal 3 2 2 4 2 2 3 2 2" xfId="33317"/>
    <cellStyle name="Normal 3 2 2 4 2 2 3 3" xfId="33318"/>
    <cellStyle name="Normal 3 2 2 4 2 2 4" xfId="33319"/>
    <cellStyle name="Normal 3 2 2 4 2 2 4 2" xfId="33320"/>
    <cellStyle name="Normal 3 2 2 4 2 2 5" xfId="33321"/>
    <cellStyle name="Normal 3 2 2 4 2 3" xfId="33322"/>
    <cellStyle name="Normal 3 2 2 4 2 3 2" xfId="33323"/>
    <cellStyle name="Normal 3 2 2 4 2 3 2 2" xfId="33324"/>
    <cellStyle name="Normal 3 2 2 4 2 3 2 2 2" xfId="33325"/>
    <cellStyle name="Normal 3 2 2 4 2 3 2 3" xfId="33326"/>
    <cellStyle name="Normal 3 2 2 4 2 3 3" xfId="33327"/>
    <cellStyle name="Normal 3 2 2 4 2 3 3 2" xfId="33328"/>
    <cellStyle name="Normal 3 2 2 4 2 3 4" xfId="33329"/>
    <cellStyle name="Normal 3 2 2 4 2 4" xfId="33330"/>
    <cellStyle name="Normal 3 2 2 4 2 4 2" xfId="33331"/>
    <cellStyle name="Normal 3 2 2 4 2 4 2 2" xfId="33332"/>
    <cellStyle name="Normal 3 2 2 4 2 4 3" xfId="33333"/>
    <cellStyle name="Normal 3 2 2 4 2 5" xfId="33334"/>
    <cellStyle name="Normal 3 2 2 4 2 5 2" xfId="33335"/>
    <cellStyle name="Normal 3 2 2 4 2 6" xfId="33336"/>
    <cellStyle name="Normal 3 2 2 4 3" xfId="33337"/>
    <cellStyle name="Normal 3 2 2 4 3 2" xfId="33338"/>
    <cellStyle name="Normal 3 2 2 4 3 2 2" xfId="33339"/>
    <cellStyle name="Normal 3 2 2 4 3 2 2 2" xfId="33340"/>
    <cellStyle name="Normal 3 2 2 4 3 2 2 2 2" xfId="33341"/>
    <cellStyle name="Normal 3 2 2 4 3 2 2 3" xfId="33342"/>
    <cellStyle name="Normal 3 2 2 4 3 2 3" xfId="33343"/>
    <cellStyle name="Normal 3 2 2 4 3 2 3 2" xfId="33344"/>
    <cellStyle name="Normal 3 2 2 4 3 2 4" xfId="33345"/>
    <cellStyle name="Normal 3 2 2 4 3 3" xfId="33346"/>
    <cellStyle name="Normal 3 2 2 4 3 3 2" xfId="33347"/>
    <cellStyle name="Normal 3 2 2 4 3 3 2 2" xfId="33348"/>
    <cellStyle name="Normal 3 2 2 4 3 3 3" xfId="33349"/>
    <cellStyle name="Normal 3 2 2 4 3 4" xfId="33350"/>
    <cellStyle name="Normal 3 2 2 4 3 4 2" xfId="33351"/>
    <cellStyle name="Normal 3 2 2 4 3 5" xfId="33352"/>
    <cellStyle name="Normal 3 2 2 4 4" xfId="33353"/>
    <cellStyle name="Normal 3 2 2 4 4 2" xfId="33354"/>
    <cellStyle name="Normal 3 2 2 4 4 2 2" xfId="33355"/>
    <cellStyle name="Normal 3 2 2 4 4 2 2 2" xfId="33356"/>
    <cellStyle name="Normal 3 2 2 4 4 2 3" xfId="33357"/>
    <cellStyle name="Normal 3 2 2 4 4 3" xfId="33358"/>
    <cellStyle name="Normal 3 2 2 4 4 3 2" xfId="33359"/>
    <cellStyle name="Normal 3 2 2 4 4 4" xfId="33360"/>
    <cellStyle name="Normal 3 2 2 4 5" xfId="33361"/>
    <cellStyle name="Normal 3 2 2 4 5 2" xfId="33362"/>
    <cellStyle name="Normal 3 2 2 4 5 2 2" xfId="33363"/>
    <cellStyle name="Normal 3 2 2 4 5 3" xfId="33364"/>
    <cellStyle name="Normal 3 2 2 4 6" xfId="33365"/>
    <cellStyle name="Normal 3 2 2 4 6 2" xfId="33366"/>
    <cellStyle name="Normal 3 2 2 4 7" xfId="33367"/>
    <cellStyle name="Normal 3 2 2 5" xfId="33368"/>
    <cellStyle name="Normal 3 2 2 5 2" xfId="33369"/>
    <cellStyle name="Normal 3 2 2 5 2 2" xfId="33370"/>
    <cellStyle name="Normal 3 2 2 5 2 2 2" xfId="33371"/>
    <cellStyle name="Normal 3 2 2 5 2 2 2 2" xfId="33372"/>
    <cellStyle name="Normal 3 2 2 5 2 2 2 2 2" xfId="33373"/>
    <cellStyle name="Normal 3 2 2 5 2 2 2 3" xfId="33374"/>
    <cellStyle name="Normal 3 2 2 5 2 2 3" xfId="33375"/>
    <cellStyle name="Normal 3 2 2 5 2 2 3 2" xfId="33376"/>
    <cellStyle name="Normal 3 2 2 5 2 2 4" xfId="33377"/>
    <cellStyle name="Normal 3 2 2 5 2 3" xfId="33378"/>
    <cellStyle name="Normal 3 2 2 5 2 3 2" xfId="33379"/>
    <cellStyle name="Normal 3 2 2 5 2 3 2 2" xfId="33380"/>
    <cellStyle name="Normal 3 2 2 5 2 3 3" xfId="33381"/>
    <cellStyle name="Normal 3 2 2 5 2 4" xfId="33382"/>
    <cellStyle name="Normal 3 2 2 5 2 4 2" xfId="33383"/>
    <cellStyle name="Normal 3 2 2 5 2 5" xfId="33384"/>
    <cellStyle name="Normal 3 2 2 5 3" xfId="33385"/>
    <cellStyle name="Normal 3 2 2 5 3 2" xfId="33386"/>
    <cellStyle name="Normal 3 2 2 5 3 2 2" xfId="33387"/>
    <cellStyle name="Normal 3 2 2 5 3 2 2 2" xfId="33388"/>
    <cellStyle name="Normal 3 2 2 5 3 2 3" xfId="33389"/>
    <cellStyle name="Normal 3 2 2 5 3 3" xfId="33390"/>
    <cellStyle name="Normal 3 2 2 5 3 3 2" xfId="33391"/>
    <cellStyle name="Normal 3 2 2 5 3 4" xfId="33392"/>
    <cellStyle name="Normal 3 2 2 5 4" xfId="33393"/>
    <cellStyle name="Normal 3 2 2 5 4 2" xfId="33394"/>
    <cellStyle name="Normal 3 2 2 5 4 2 2" xfId="33395"/>
    <cellStyle name="Normal 3 2 2 5 4 3" xfId="33396"/>
    <cellStyle name="Normal 3 2 2 5 5" xfId="33397"/>
    <cellStyle name="Normal 3 2 2 5 5 2" xfId="33398"/>
    <cellStyle name="Normal 3 2 2 5 6" xfId="33399"/>
    <cellStyle name="Normal 3 2 2 6" xfId="33400"/>
    <cellStyle name="Normal 3 2 2 6 2" xfId="33401"/>
    <cellStyle name="Normal 3 2 2 6 2 2" xfId="33402"/>
    <cellStyle name="Normal 3 2 2 6 2 2 2" xfId="33403"/>
    <cellStyle name="Normal 3 2 2 6 2 2 2 2" xfId="33404"/>
    <cellStyle name="Normal 3 2 2 6 2 2 3" xfId="33405"/>
    <cellStyle name="Normal 3 2 2 6 2 3" xfId="33406"/>
    <cellStyle name="Normal 3 2 2 6 2 3 2" xfId="33407"/>
    <cellStyle name="Normal 3 2 2 6 2 4" xfId="33408"/>
    <cellStyle name="Normal 3 2 2 6 3" xfId="33409"/>
    <cellStyle name="Normal 3 2 2 6 3 2" xfId="33410"/>
    <cellStyle name="Normal 3 2 2 6 3 2 2" xfId="33411"/>
    <cellStyle name="Normal 3 2 2 6 3 3" xfId="33412"/>
    <cellStyle name="Normal 3 2 2 6 4" xfId="33413"/>
    <cellStyle name="Normal 3 2 2 6 4 2" xfId="33414"/>
    <cellStyle name="Normal 3 2 2 6 5" xfId="33415"/>
    <cellStyle name="Normal 3 2 2 7" xfId="33416"/>
    <cellStyle name="Normal 3 2 2 7 2" xfId="33417"/>
    <cellStyle name="Normal 3 2 2 7 2 2" xfId="33418"/>
    <cellStyle name="Normal 3 2 2 7 2 2 2" xfId="33419"/>
    <cellStyle name="Normal 3 2 2 7 2 3" xfId="33420"/>
    <cellStyle name="Normal 3 2 2 7 3" xfId="33421"/>
    <cellStyle name="Normal 3 2 2 7 3 2" xfId="33422"/>
    <cellStyle name="Normal 3 2 2 7 4" xfId="33423"/>
    <cellStyle name="Normal 3 2 2 8" xfId="33424"/>
    <cellStyle name="Normal 3 2 2 8 2" xfId="33425"/>
    <cellStyle name="Normal 3 2 2 8 2 2" xfId="33426"/>
    <cellStyle name="Normal 3 2 2 8 3" xfId="33427"/>
    <cellStyle name="Normal 3 2 2 9" xfId="33428"/>
    <cellStyle name="Normal 3 2 2 9 2" xfId="33429"/>
    <cellStyle name="Normal 3 2 3" xfId="33430"/>
    <cellStyle name="Normal 3 2 3 2" xfId="33431"/>
    <cellStyle name="Normal 3 2 3 2 2" xfId="33432"/>
    <cellStyle name="Normal 3 2 3 2 2 2" xfId="33433"/>
    <cellStyle name="Normal 3 2 3 2 2 2 2" xfId="33434"/>
    <cellStyle name="Normal 3 2 3 2 2 2 2 2" xfId="33435"/>
    <cellStyle name="Normal 3 2 3 2 2 2 2 2 2" xfId="33436"/>
    <cellStyle name="Normal 3 2 3 2 2 2 2 2 2 2" xfId="33437"/>
    <cellStyle name="Normal 3 2 3 2 2 2 2 2 2 2 2" xfId="33438"/>
    <cellStyle name="Normal 3 2 3 2 2 2 2 2 2 3" xfId="33439"/>
    <cellStyle name="Normal 3 2 3 2 2 2 2 2 3" xfId="33440"/>
    <cellStyle name="Normal 3 2 3 2 2 2 2 2 3 2" xfId="33441"/>
    <cellStyle name="Normal 3 2 3 2 2 2 2 2 4" xfId="33442"/>
    <cellStyle name="Normal 3 2 3 2 2 2 2 3" xfId="33443"/>
    <cellStyle name="Normal 3 2 3 2 2 2 2 3 2" xfId="33444"/>
    <cellStyle name="Normal 3 2 3 2 2 2 2 3 2 2" xfId="33445"/>
    <cellStyle name="Normal 3 2 3 2 2 2 2 3 3" xfId="33446"/>
    <cellStyle name="Normal 3 2 3 2 2 2 2 4" xfId="33447"/>
    <cellStyle name="Normal 3 2 3 2 2 2 2 4 2" xfId="33448"/>
    <cellStyle name="Normal 3 2 3 2 2 2 2 5" xfId="33449"/>
    <cellStyle name="Normal 3 2 3 2 2 2 3" xfId="33450"/>
    <cellStyle name="Normal 3 2 3 2 2 2 3 2" xfId="33451"/>
    <cellStyle name="Normal 3 2 3 2 2 2 3 2 2" xfId="33452"/>
    <cellStyle name="Normal 3 2 3 2 2 2 3 2 2 2" xfId="33453"/>
    <cellStyle name="Normal 3 2 3 2 2 2 3 2 3" xfId="33454"/>
    <cellStyle name="Normal 3 2 3 2 2 2 3 3" xfId="33455"/>
    <cellStyle name="Normal 3 2 3 2 2 2 3 3 2" xfId="33456"/>
    <cellStyle name="Normal 3 2 3 2 2 2 3 4" xfId="33457"/>
    <cellStyle name="Normal 3 2 3 2 2 2 4" xfId="33458"/>
    <cellStyle name="Normal 3 2 3 2 2 2 4 2" xfId="33459"/>
    <cellStyle name="Normal 3 2 3 2 2 2 4 2 2" xfId="33460"/>
    <cellStyle name="Normal 3 2 3 2 2 2 4 3" xfId="33461"/>
    <cellStyle name="Normal 3 2 3 2 2 2 5" xfId="33462"/>
    <cellStyle name="Normal 3 2 3 2 2 2 5 2" xfId="33463"/>
    <cellStyle name="Normal 3 2 3 2 2 2 6" xfId="33464"/>
    <cellStyle name="Normal 3 2 3 2 2 3" xfId="33465"/>
    <cellStyle name="Normal 3 2 3 2 2 3 2" xfId="33466"/>
    <cellStyle name="Normal 3 2 3 2 2 3 2 2" xfId="33467"/>
    <cellStyle name="Normal 3 2 3 2 2 3 2 2 2" xfId="33468"/>
    <cellStyle name="Normal 3 2 3 2 2 3 2 2 2 2" xfId="33469"/>
    <cellStyle name="Normal 3 2 3 2 2 3 2 2 3" xfId="33470"/>
    <cellStyle name="Normal 3 2 3 2 2 3 2 3" xfId="33471"/>
    <cellStyle name="Normal 3 2 3 2 2 3 2 3 2" xfId="33472"/>
    <cellStyle name="Normal 3 2 3 2 2 3 2 4" xfId="33473"/>
    <cellStyle name="Normal 3 2 3 2 2 3 3" xfId="33474"/>
    <cellStyle name="Normal 3 2 3 2 2 3 3 2" xfId="33475"/>
    <cellStyle name="Normal 3 2 3 2 2 3 3 2 2" xfId="33476"/>
    <cellStyle name="Normal 3 2 3 2 2 3 3 3" xfId="33477"/>
    <cellStyle name="Normal 3 2 3 2 2 3 4" xfId="33478"/>
    <cellStyle name="Normal 3 2 3 2 2 3 4 2" xfId="33479"/>
    <cellStyle name="Normal 3 2 3 2 2 3 5" xfId="33480"/>
    <cellStyle name="Normal 3 2 3 2 2 4" xfId="33481"/>
    <cellStyle name="Normal 3 2 3 2 2 4 2" xfId="33482"/>
    <cellStyle name="Normal 3 2 3 2 2 4 2 2" xfId="33483"/>
    <cellStyle name="Normal 3 2 3 2 2 4 2 2 2" xfId="33484"/>
    <cellStyle name="Normal 3 2 3 2 2 4 2 3" xfId="33485"/>
    <cellStyle name="Normal 3 2 3 2 2 4 3" xfId="33486"/>
    <cellStyle name="Normal 3 2 3 2 2 4 3 2" xfId="33487"/>
    <cellStyle name="Normal 3 2 3 2 2 4 4" xfId="33488"/>
    <cellStyle name="Normal 3 2 3 2 2 5" xfId="33489"/>
    <cellStyle name="Normal 3 2 3 2 2 5 2" xfId="33490"/>
    <cellStyle name="Normal 3 2 3 2 2 5 2 2" xfId="33491"/>
    <cellStyle name="Normal 3 2 3 2 2 5 3" xfId="33492"/>
    <cellStyle name="Normal 3 2 3 2 2 6" xfId="33493"/>
    <cellStyle name="Normal 3 2 3 2 2 6 2" xfId="33494"/>
    <cellStyle name="Normal 3 2 3 2 2 7" xfId="33495"/>
    <cellStyle name="Normal 3 2 3 2 3" xfId="33496"/>
    <cellStyle name="Normal 3 2 3 2 3 2" xfId="33497"/>
    <cellStyle name="Normal 3 2 3 2 3 2 2" xfId="33498"/>
    <cellStyle name="Normal 3 2 3 2 3 2 2 2" xfId="33499"/>
    <cellStyle name="Normal 3 2 3 2 3 2 2 2 2" xfId="33500"/>
    <cellStyle name="Normal 3 2 3 2 3 2 2 2 2 2" xfId="33501"/>
    <cellStyle name="Normal 3 2 3 2 3 2 2 2 3" xfId="33502"/>
    <cellStyle name="Normal 3 2 3 2 3 2 2 3" xfId="33503"/>
    <cellStyle name="Normal 3 2 3 2 3 2 2 3 2" xfId="33504"/>
    <cellStyle name="Normal 3 2 3 2 3 2 2 4" xfId="33505"/>
    <cellStyle name="Normal 3 2 3 2 3 2 3" xfId="33506"/>
    <cellStyle name="Normal 3 2 3 2 3 2 3 2" xfId="33507"/>
    <cellStyle name="Normal 3 2 3 2 3 2 3 2 2" xfId="33508"/>
    <cellStyle name="Normal 3 2 3 2 3 2 3 3" xfId="33509"/>
    <cellStyle name="Normal 3 2 3 2 3 2 4" xfId="33510"/>
    <cellStyle name="Normal 3 2 3 2 3 2 4 2" xfId="33511"/>
    <cellStyle name="Normal 3 2 3 2 3 2 5" xfId="33512"/>
    <cellStyle name="Normal 3 2 3 2 3 3" xfId="33513"/>
    <cellStyle name="Normal 3 2 3 2 3 3 2" xfId="33514"/>
    <cellStyle name="Normal 3 2 3 2 3 3 2 2" xfId="33515"/>
    <cellStyle name="Normal 3 2 3 2 3 3 2 2 2" xfId="33516"/>
    <cellStyle name="Normal 3 2 3 2 3 3 2 3" xfId="33517"/>
    <cellStyle name="Normal 3 2 3 2 3 3 3" xfId="33518"/>
    <cellStyle name="Normal 3 2 3 2 3 3 3 2" xfId="33519"/>
    <cellStyle name="Normal 3 2 3 2 3 3 4" xfId="33520"/>
    <cellStyle name="Normal 3 2 3 2 3 4" xfId="33521"/>
    <cellStyle name="Normal 3 2 3 2 3 4 2" xfId="33522"/>
    <cellStyle name="Normal 3 2 3 2 3 4 2 2" xfId="33523"/>
    <cellStyle name="Normal 3 2 3 2 3 4 3" xfId="33524"/>
    <cellStyle name="Normal 3 2 3 2 3 5" xfId="33525"/>
    <cellStyle name="Normal 3 2 3 2 3 5 2" xfId="33526"/>
    <cellStyle name="Normal 3 2 3 2 3 6" xfId="33527"/>
    <cellStyle name="Normal 3 2 3 2 4" xfId="33528"/>
    <cellStyle name="Normal 3 2 3 2 4 2" xfId="33529"/>
    <cellStyle name="Normal 3 2 3 2 4 2 2" xfId="33530"/>
    <cellStyle name="Normal 3 2 3 2 4 2 2 2" xfId="33531"/>
    <cellStyle name="Normal 3 2 3 2 4 2 2 2 2" xfId="33532"/>
    <cellStyle name="Normal 3 2 3 2 4 2 2 3" xfId="33533"/>
    <cellStyle name="Normal 3 2 3 2 4 2 3" xfId="33534"/>
    <cellStyle name="Normal 3 2 3 2 4 2 3 2" xfId="33535"/>
    <cellStyle name="Normal 3 2 3 2 4 2 4" xfId="33536"/>
    <cellStyle name="Normal 3 2 3 2 4 3" xfId="33537"/>
    <cellStyle name="Normal 3 2 3 2 4 3 2" xfId="33538"/>
    <cellStyle name="Normal 3 2 3 2 4 3 2 2" xfId="33539"/>
    <cellStyle name="Normal 3 2 3 2 4 3 3" xfId="33540"/>
    <cellStyle name="Normal 3 2 3 2 4 4" xfId="33541"/>
    <cellStyle name="Normal 3 2 3 2 4 4 2" xfId="33542"/>
    <cellStyle name="Normal 3 2 3 2 4 5" xfId="33543"/>
    <cellStyle name="Normal 3 2 3 2 5" xfId="33544"/>
    <cellStyle name="Normal 3 2 3 2 5 2" xfId="33545"/>
    <cellStyle name="Normal 3 2 3 2 5 2 2" xfId="33546"/>
    <cellStyle name="Normal 3 2 3 2 5 2 2 2" xfId="33547"/>
    <cellStyle name="Normal 3 2 3 2 5 2 3" xfId="33548"/>
    <cellStyle name="Normal 3 2 3 2 5 3" xfId="33549"/>
    <cellStyle name="Normal 3 2 3 2 5 3 2" xfId="33550"/>
    <cellStyle name="Normal 3 2 3 2 5 4" xfId="33551"/>
    <cellStyle name="Normal 3 2 3 2 6" xfId="33552"/>
    <cellStyle name="Normal 3 2 3 2 6 2" xfId="33553"/>
    <cellStyle name="Normal 3 2 3 2 6 2 2" xfId="33554"/>
    <cellStyle name="Normal 3 2 3 2 6 3" xfId="33555"/>
    <cellStyle name="Normal 3 2 3 2 7" xfId="33556"/>
    <cellStyle name="Normal 3 2 3 2 7 2" xfId="33557"/>
    <cellStyle name="Normal 3 2 3 2 8" xfId="33558"/>
    <cellStyle name="Normal 3 2 3 3" xfId="33559"/>
    <cellStyle name="Normal 3 2 3 3 2" xfId="33560"/>
    <cellStyle name="Normal 3 2 3 3 2 2" xfId="33561"/>
    <cellStyle name="Normal 3 2 3 3 2 2 2" xfId="33562"/>
    <cellStyle name="Normal 3 2 3 3 2 2 2 2" xfId="33563"/>
    <cellStyle name="Normal 3 2 3 3 2 2 2 2 2" xfId="33564"/>
    <cellStyle name="Normal 3 2 3 3 2 2 2 2 2 2" xfId="33565"/>
    <cellStyle name="Normal 3 2 3 3 2 2 2 2 3" xfId="33566"/>
    <cellStyle name="Normal 3 2 3 3 2 2 2 3" xfId="33567"/>
    <cellStyle name="Normal 3 2 3 3 2 2 2 3 2" xfId="33568"/>
    <cellStyle name="Normal 3 2 3 3 2 2 2 4" xfId="33569"/>
    <cellStyle name="Normal 3 2 3 3 2 2 3" xfId="33570"/>
    <cellStyle name="Normal 3 2 3 3 2 2 3 2" xfId="33571"/>
    <cellStyle name="Normal 3 2 3 3 2 2 3 2 2" xfId="33572"/>
    <cellStyle name="Normal 3 2 3 3 2 2 3 3" xfId="33573"/>
    <cellStyle name="Normal 3 2 3 3 2 2 4" xfId="33574"/>
    <cellStyle name="Normal 3 2 3 3 2 2 4 2" xfId="33575"/>
    <cellStyle name="Normal 3 2 3 3 2 2 5" xfId="33576"/>
    <cellStyle name="Normal 3 2 3 3 2 3" xfId="33577"/>
    <cellStyle name="Normal 3 2 3 3 2 3 2" xfId="33578"/>
    <cellStyle name="Normal 3 2 3 3 2 3 2 2" xfId="33579"/>
    <cellStyle name="Normal 3 2 3 3 2 3 2 2 2" xfId="33580"/>
    <cellStyle name="Normal 3 2 3 3 2 3 2 3" xfId="33581"/>
    <cellStyle name="Normal 3 2 3 3 2 3 3" xfId="33582"/>
    <cellStyle name="Normal 3 2 3 3 2 3 3 2" xfId="33583"/>
    <cellStyle name="Normal 3 2 3 3 2 3 4" xfId="33584"/>
    <cellStyle name="Normal 3 2 3 3 2 4" xfId="33585"/>
    <cellStyle name="Normal 3 2 3 3 2 4 2" xfId="33586"/>
    <cellStyle name="Normal 3 2 3 3 2 4 2 2" xfId="33587"/>
    <cellStyle name="Normal 3 2 3 3 2 4 3" xfId="33588"/>
    <cellStyle name="Normal 3 2 3 3 2 5" xfId="33589"/>
    <cellStyle name="Normal 3 2 3 3 2 5 2" xfId="33590"/>
    <cellStyle name="Normal 3 2 3 3 2 6" xfId="33591"/>
    <cellStyle name="Normal 3 2 3 3 3" xfId="33592"/>
    <cellStyle name="Normal 3 2 3 3 3 2" xfId="33593"/>
    <cellStyle name="Normal 3 2 3 3 3 2 2" xfId="33594"/>
    <cellStyle name="Normal 3 2 3 3 3 2 2 2" xfId="33595"/>
    <cellStyle name="Normal 3 2 3 3 3 2 2 2 2" xfId="33596"/>
    <cellStyle name="Normal 3 2 3 3 3 2 2 3" xfId="33597"/>
    <cellStyle name="Normal 3 2 3 3 3 2 3" xfId="33598"/>
    <cellStyle name="Normal 3 2 3 3 3 2 3 2" xfId="33599"/>
    <cellStyle name="Normal 3 2 3 3 3 2 4" xfId="33600"/>
    <cellStyle name="Normal 3 2 3 3 3 3" xfId="33601"/>
    <cellStyle name="Normal 3 2 3 3 3 3 2" xfId="33602"/>
    <cellStyle name="Normal 3 2 3 3 3 3 2 2" xfId="33603"/>
    <cellStyle name="Normal 3 2 3 3 3 3 3" xfId="33604"/>
    <cellStyle name="Normal 3 2 3 3 3 4" xfId="33605"/>
    <cellStyle name="Normal 3 2 3 3 3 4 2" xfId="33606"/>
    <cellStyle name="Normal 3 2 3 3 3 5" xfId="33607"/>
    <cellStyle name="Normal 3 2 3 3 4" xfId="33608"/>
    <cellStyle name="Normal 3 2 3 3 4 2" xfId="33609"/>
    <cellStyle name="Normal 3 2 3 3 4 2 2" xfId="33610"/>
    <cellStyle name="Normal 3 2 3 3 4 2 2 2" xfId="33611"/>
    <cellStyle name="Normal 3 2 3 3 4 2 3" xfId="33612"/>
    <cellStyle name="Normal 3 2 3 3 4 3" xfId="33613"/>
    <cellStyle name="Normal 3 2 3 3 4 3 2" xfId="33614"/>
    <cellStyle name="Normal 3 2 3 3 4 4" xfId="33615"/>
    <cellStyle name="Normal 3 2 3 3 5" xfId="33616"/>
    <cellStyle name="Normal 3 2 3 3 5 2" xfId="33617"/>
    <cellStyle name="Normal 3 2 3 3 5 2 2" xfId="33618"/>
    <cellStyle name="Normal 3 2 3 3 5 3" xfId="33619"/>
    <cellStyle name="Normal 3 2 3 3 6" xfId="33620"/>
    <cellStyle name="Normal 3 2 3 3 6 2" xfId="33621"/>
    <cellStyle name="Normal 3 2 3 3 7" xfId="33622"/>
    <cellStyle name="Normal 3 2 3 4" xfId="33623"/>
    <cellStyle name="Normal 3 2 3 4 2" xfId="33624"/>
    <cellStyle name="Normal 3 2 3 4 2 2" xfId="33625"/>
    <cellStyle name="Normal 3 2 3 4 2 2 2" xfId="33626"/>
    <cellStyle name="Normal 3 2 3 4 2 2 2 2" xfId="33627"/>
    <cellStyle name="Normal 3 2 3 4 2 2 2 2 2" xfId="33628"/>
    <cellStyle name="Normal 3 2 3 4 2 2 2 3" xfId="33629"/>
    <cellStyle name="Normal 3 2 3 4 2 2 3" xfId="33630"/>
    <cellStyle name="Normal 3 2 3 4 2 2 3 2" xfId="33631"/>
    <cellStyle name="Normal 3 2 3 4 2 2 4" xfId="33632"/>
    <cellStyle name="Normal 3 2 3 4 2 3" xfId="33633"/>
    <cellStyle name="Normal 3 2 3 4 2 3 2" xfId="33634"/>
    <cellStyle name="Normal 3 2 3 4 2 3 2 2" xfId="33635"/>
    <cellStyle name="Normal 3 2 3 4 2 3 3" xfId="33636"/>
    <cellStyle name="Normal 3 2 3 4 2 4" xfId="33637"/>
    <cellStyle name="Normal 3 2 3 4 2 4 2" xfId="33638"/>
    <cellStyle name="Normal 3 2 3 4 2 5" xfId="33639"/>
    <cellStyle name="Normal 3 2 3 4 3" xfId="33640"/>
    <cellStyle name="Normal 3 2 3 4 3 2" xfId="33641"/>
    <cellStyle name="Normal 3 2 3 4 3 2 2" xfId="33642"/>
    <cellStyle name="Normal 3 2 3 4 3 2 2 2" xfId="33643"/>
    <cellStyle name="Normal 3 2 3 4 3 2 3" xfId="33644"/>
    <cellStyle name="Normal 3 2 3 4 3 3" xfId="33645"/>
    <cellStyle name="Normal 3 2 3 4 3 3 2" xfId="33646"/>
    <cellStyle name="Normal 3 2 3 4 3 4" xfId="33647"/>
    <cellStyle name="Normal 3 2 3 4 4" xfId="33648"/>
    <cellStyle name="Normal 3 2 3 4 4 2" xfId="33649"/>
    <cellStyle name="Normal 3 2 3 4 4 2 2" xfId="33650"/>
    <cellStyle name="Normal 3 2 3 4 4 3" xfId="33651"/>
    <cellStyle name="Normal 3 2 3 4 5" xfId="33652"/>
    <cellStyle name="Normal 3 2 3 4 5 2" xfId="33653"/>
    <cellStyle name="Normal 3 2 3 4 6" xfId="33654"/>
    <cellStyle name="Normal 3 2 3 5" xfId="33655"/>
    <cellStyle name="Normal 3 2 3 5 2" xfId="33656"/>
    <cellStyle name="Normal 3 2 3 5 2 2" xfId="33657"/>
    <cellStyle name="Normal 3 2 3 5 2 2 2" xfId="33658"/>
    <cellStyle name="Normal 3 2 3 5 2 2 2 2" xfId="33659"/>
    <cellStyle name="Normal 3 2 3 5 2 2 3" xfId="33660"/>
    <cellStyle name="Normal 3 2 3 5 2 3" xfId="33661"/>
    <cellStyle name="Normal 3 2 3 5 2 3 2" xfId="33662"/>
    <cellStyle name="Normal 3 2 3 5 2 4" xfId="33663"/>
    <cellStyle name="Normal 3 2 3 5 3" xfId="33664"/>
    <cellStyle name="Normal 3 2 3 5 3 2" xfId="33665"/>
    <cellStyle name="Normal 3 2 3 5 3 2 2" xfId="33666"/>
    <cellStyle name="Normal 3 2 3 5 3 3" xfId="33667"/>
    <cellStyle name="Normal 3 2 3 5 4" xfId="33668"/>
    <cellStyle name="Normal 3 2 3 5 4 2" xfId="33669"/>
    <cellStyle name="Normal 3 2 3 5 5" xfId="33670"/>
    <cellStyle name="Normal 3 2 3 6" xfId="33671"/>
    <cellStyle name="Normal 3 2 3 6 2" xfId="33672"/>
    <cellStyle name="Normal 3 2 3 6 2 2" xfId="33673"/>
    <cellStyle name="Normal 3 2 3 6 2 2 2" xfId="33674"/>
    <cellStyle name="Normal 3 2 3 6 2 3" xfId="33675"/>
    <cellStyle name="Normal 3 2 3 6 3" xfId="33676"/>
    <cellStyle name="Normal 3 2 3 6 3 2" xfId="33677"/>
    <cellStyle name="Normal 3 2 3 6 4" xfId="33678"/>
    <cellStyle name="Normal 3 2 3 7" xfId="33679"/>
    <cellStyle name="Normal 3 2 3 7 2" xfId="33680"/>
    <cellStyle name="Normal 3 2 3 7 2 2" xfId="33681"/>
    <cellStyle name="Normal 3 2 3 7 3" xfId="33682"/>
    <cellStyle name="Normal 3 2 3 8" xfId="33683"/>
    <cellStyle name="Normal 3 2 3 8 2" xfId="33684"/>
    <cellStyle name="Normal 3 2 3 9" xfId="33685"/>
    <cellStyle name="Normal 3 2 4" xfId="33686"/>
    <cellStyle name="Normal 3 2 4 2" xfId="33687"/>
    <cellStyle name="Normal 3 2 4 2 2" xfId="33688"/>
    <cellStyle name="Normal 3 2 4 2 2 2" xfId="33689"/>
    <cellStyle name="Normal 3 2 4 2 2 2 2" xfId="33690"/>
    <cellStyle name="Normal 3 2 4 2 2 2 2 2" xfId="33691"/>
    <cellStyle name="Normal 3 2 4 2 2 2 2 2 2" xfId="33692"/>
    <cellStyle name="Normal 3 2 4 2 2 2 2 2 2 2" xfId="33693"/>
    <cellStyle name="Normal 3 2 4 2 2 2 2 2 3" xfId="33694"/>
    <cellStyle name="Normal 3 2 4 2 2 2 2 3" xfId="33695"/>
    <cellStyle name="Normal 3 2 4 2 2 2 2 3 2" xfId="33696"/>
    <cellStyle name="Normal 3 2 4 2 2 2 2 4" xfId="33697"/>
    <cellStyle name="Normal 3 2 4 2 2 2 3" xfId="33698"/>
    <cellStyle name="Normal 3 2 4 2 2 2 3 2" xfId="33699"/>
    <cellStyle name="Normal 3 2 4 2 2 2 3 2 2" xfId="33700"/>
    <cellStyle name="Normal 3 2 4 2 2 2 3 3" xfId="33701"/>
    <cellStyle name="Normal 3 2 4 2 2 2 4" xfId="33702"/>
    <cellStyle name="Normal 3 2 4 2 2 2 4 2" xfId="33703"/>
    <cellStyle name="Normal 3 2 4 2 2 2 5" xfId="33704"/>
    <cellStyle name="Normal 3 2 4 2 2 3" xfId="33705"/>
    <cellStyle name="Normal 3 2 4 2 2 3 2" xfId="33706"/>
    <cellStyle name="Normal 3 2 4 2 2 3 2 2" xfId="33707"/>
    <cellStyle name="Normal 3 2 4 2 2 3 2 2 2" xfId="33708"/>
    <cellStyle name="Normal 3 2 4 2 2 3 2 3" xfId="33709"/>
    <cellStyle name="Normal 3 2 4 2 2 3 3" xfId="33710"/>
    <cellStyle name="Normal 3 2 4 2 2 3 3 2" xfId="33711"/>
    <cellStyle name="Normal 3 2 4 2 2 3 4" xfId="33712"/>
    <cellStyle name="Normal 3 2 4 2 2 4" xfId="33713"/>
    <cellStyle name="Normal 3 2 4 2 2 4 2" xfId="33714"/>
    <cellStyle name="Normal 3 2 4 2 2 4 2 2" xfId="33715"/>
    <cellStyle name="Normal 3 2 4 2 2 4 3" xfId="33716"/>
    <cellStyle name="Normal 3 2 4 2 2 5" xfId="33717"/>
    <cellStyle name="Normal 3 2 4 2 2 5 2" xfId="33718"/>
    <cellStyle name="Normal 3 2 4 2 2 6" xfId="33719"/>
    <cellStyle name="Normal 3 2 4 2 3" xfId="33720"/>
    <cellStyle name="Normal 3 2 4 2 3 2" xfId="33721"/>
    <cellStyle name="Normal 3 2 4 2 3 2 2" xfId="33722"/>
    <cellStyle name="Normal 3 2 4 2 3 2 2 2" xfId="33723"/>
    <cellStyle name="Normal 3 2 4 2 3 2 2 2 2" xfId="33724"/>
    <cellStyle name="Normal 3 2 4 2 3 2 2 3" xfId="33725"/>
    <cellStyle name="Normal 3 2 4 2 3 2 3" xfId="33726"/>
    <cellStyle name="Normal 3 2 4 2 3 2 3 2" xfId="33727"/>
    <cellStyle name="Normal 3 2 4 2 3 2 4" xfId="33728"/>
    <cellStyle name="Normal 3 2 4 2 3 3" xfId="33729"/>
    <cellStyle name="Normal 3 2 4 2 3 3 2" xfId="33730"/>
    <cellStyle name="Normal 3 2 4 2 3 3 2 2" xfId="33731"/>
    <cellStyle name="Normal 3 2 4 2 3 3 3" xfId="33732"/>
    <cellStyle name="Normal 3 2 4 2 3 4" xfId="33733"/>
    <cellStyle name="Normal 3 2 4 2 3 4 2" xfId="33734"/>
    <cellStyle name="Normal 3 2 4 2 3 5" xfId="33735"/>
    <cellStyle name="Normal 3 2 4 2 4" xfId="33736"/>
    <cellStyle name="Normal 3 2 4 2 4 2" xfId="33737"/>
    <cellStyle name="Normal 3 2 4 2 4 2 2" xfId="33738"/>
    <cellStyle name="Normal 3 2 4 2 4 2 2 2" xfId="33739"/>
    <cellStyle name="Normal 3 2 4 2 4 2 3" xfId="33740"/>
    <cellStyle name="Normal 3 2 4 2 4 3" xfId="33741"/>
    <cellStyle name="Normal 3 2 4 2 4 3 2" xfId="33742"/>
    <cellStyle name="Normal 3 2 4 2 4 4" xfId="33743"/>
    <cellStyle name="Normal 3 2 4 2 5" xfId="33744"/>
    <cellStyle name="Normal 3 2 4 2 5 2" xfId="33745"/>
    <cellStyle name="Normal 3 2 4 2 5 2 2" xfId="33746"/>
    <cellStyle name="Normal 3 2 4 2 5 3" xfId="33747"/>
    <cellStyle name="Normal 3 2 4 2 6" xfId="33748"/>
    <cellStyle name="Normal 3 2 4 2 6 2" xfId="33749"/>
    <cellStyle name="Normal 3 2 4 2 7" xfId="33750"/>
    <cellStyle name="Normal 3 2 4 3" xfId="33751"/>
    <cellStyle name="Normal 3 2 4 3 2" xfId="33752"/>
    <cellStyle name="Normal 3 2 4 3 2 2" xfId="33753"/>
    <cellStyle name="Normal 3 2 4 3 2 2 2" xfId="33754"/>
    <cellStyle name="Normal 3 2 4 3 2 2 2 2" xfId="33755"/>
    <cellStyle name="Normal 3 2 4 3 2 2 2 2 2" xfId="33756"/>
    <cellStyle name="Normal 3 2 4 3 2 2 2 3" xfId="33757"/>
    <cellStyle name="Normal 3 2 4 3 2 2 3" xfId="33758"/>
    <cellStyle name="Normal 3 2 4 3 2 2 3 2" xfId="33759"/>
    <cellStyle name="Normal 3 2 4 3 2 2 4" xfId="33760"/>
    <cellStyle name="Normal 3 2 4 3 2 3" xfId="33761"/>
    <cellStyle name="Normal 3 2 4 3 2 3 2" xfId="33762"/>
    <cellStyle name="Normal 3 2 4 3 2 3 2 2" xfId="33763"/>
    <cellStyle name="Normal 3 2 4 3 2 3 3" xfId="33764"/>
    <cellStyle name="Normal 3 2 4 3 2 4" xfId="33765"/>
    <cellStyle name="Normal 3 2 4 3 2 4 2" xfId="33766"/>
    <cellStyle name="Normal 3 2 4 3 2 5" xfId="33767"/>
    <cellStyle name="Normal 3 2 4 3 3" xfId="33768"/>
    <cellStyle name="Normal 3 2 4 3 3 2" xfId="33769"/>
    <cellStyle name="Normal 3 2 4 3 3 2 2" xfId="33770"/>
    <cellStyle name="Normal 3 2 4 3 3 2 2 2" xfId="33771"/>
    <cellStyle name="Normal 3 2 4 3 3 2 3" xfId="33772"/>
    <cellStyle name="Normal 3 2 4 3 3 3" xfId="33773"/>
    <cellStyle name="Normal 3 2 4 3 3 3 2" xfId="33774"/>
    <cellStyle name="Normal 3 2 4 3 3 4" xfId="33775"/>
    <cellStyle name="Normal 3 2 4 3 4" xfId="33776"/>
    <cellStyle name="Normal 3 2 4 3 4 2" xfId="33777"/>
    <cellStyle name="Normal 3 2 4 3 4 2 2" xfId="33778"/>
    <cellStyle name="Normal 3 2 4 3 4 3" xfId="33779"/>
    <cellStyle name="Normal 3 2 4 3 5" xfId="33780"/>
    <cellStyle name="Normal 3 2 4 3 5 2" xfId="33781"/>
    <cellStyle name="Normal 3 2 4 3 6" xfId="33782"/>
    <cellStyle name="Normal 3 2 4 4" xfId="33783"/>
    <cellStyle name="Normal 3 2 4 4 2" xfId="33784"/>
    <cellStyle name="Normal 3 2 4 4 2 2" xfId="33785"/>
    <cellStyle name="Normal 3 2 4 4 2 2 2" xfId="33786"/>
    <cellStyle name="Normal 3 2 4 4 2 2 2 2" xfId="33787"/>
    <cellStyle name="Normal 3 2 4 4 2 2 3" xfId="33788"/>
    <cellStyle name="Normal 3 2 4 4 2 3" xfId="33789"/>
    <cellStyle name="Normal 3 2 4 4 2 3 2" xfId="33790"/>
    <cellStyle name="Normal 3 2 4 4 2 4" xfId="33791"/>
    <cellStyle name="Normal 3 2 4 4 3" xfId="33792"/>
    <cellStyle name="Normal 3 2 4 4 3 2" xfId="33793"/>
    <cellStyle name="Normal 3 2 4 4 3 2 2" xfId="33794"/>
    <cellStyle name="Normal 3 2 4 4 3 3" xfId="33795"/>
    <cellStyle name="Normal 3 2 4 4 4" xfId="33796"/>
    <cellStyle name="Normal 3 2 4 4 4 2" xfId="33797"/>
    <cellStyle name="Normal 3 2 4 4 5" xfId="33798"/>
    <cellStyle name="Normal 3 2 4 5" xfId="33799"/>
    <cellStyle name="Normal 3 2 4 5 2" xfId="33800"/>
    <cellStyle name="Normal 3 2 4 5 2 2" xfId="33801"/>
    <cellStyle name="Normal 3 2 4 5 2 2 2" xfId="33802"/>
    <cellStyle name="Normal 3 2 4 5 2 3" xfId="33803"/>
    <cellStyle name="Normal 3 2 4 5 3" xfId="33804"/>
    <cellStyle name="Normal 3 2 4 5 3 2" xfId="33805"/>
    <cellStyle name="Normal 3 2 4 5 4" xfId="33806"/>
    <cellStyle name="Normal 3 2 4 6" xfId="33807"/>
    <cellStyle name="Normal 3 2 4 6 2" xfId="33808"/>
    <cellStyle name="Normal 3 2 4 6 2 2" xfId="33809"/>
    <cellStyle name="Normal 3 2 4 6 3" xfId="33810"/>
    <cellStyle name="Normal 3 2 4 7" xfId="33811"/>
    <cellStyle name="Normal 3 2 4 7 2" xfId="33812"/>
    <cellStyle name="Normal 3 2 4 8" xfId="33813"/>
    <cellStyle name="Normal 3 2 5" xfId="33814"/>
    <cellStyle name="Normal 3 2 5 2" xfId="33815"/>
    <cellStyle name="Normal 3 2 5 2 2" xfId="33816"/>
    <cellStyle name="Normal 3 2 5 2 2 2" xfId="33817"/>
    <cellStyle name="Normal 3 2 5 2 2 2 2" xfId="33818"/>
    <cellStyle name="Normal 3 2 5 2 2 2 2 2" xfId="33819"/>
    <cellStyle name="Normal 3 2 5 2 2 2 2 2 2" xfId="33820"/>
    <cellStyle name="Normal 3 2 5 2 2 2 2 3" xfId="33821"/>
    <cellStyle name="Normal 3 2 5 2 2 2 3" xfId="33822"/>
    <cellStyle name="Normal 3 2 5 2 2 2 3 2" xfId="33823"/>
    <cellStyle name="Normal 3 2 5 2 2 2 4" xfId="33824"/>
    <cellStyle name="Normal 3 2 5 2 2 3" xfId="33825"/>
    <cellStyle name="Normal 3 2 5 2 2 3 2" xfId="33826"/>
    <cellStyle name="Normal 3 2 5 2 2 3 2 2" xfId="33827"/>
    <cellStyle name="Normal 3 2 5 2 2 3 3" xfId="33828"/>
    <cellStyle name="Normal 3 2 5 2 2 4" xfId="33829"/>
    <cellStyle name="Normal 3 2 5 2 2 4 2" xfId="33830"/>
    <cellStyle name="Normal 3 2 5 2 2 5" xfId="33831"/>
    <cellStyle name="Normal 3 2 5 2 3" xfId="33832"/>
    <cellStyle name="Normal 3 2 5 2 3 2" xfId="33833"/>
    <cellStyle name="Normal 3 2 5 2 3 2 2" xfId="33834"/>
    <cellStyle name="Normal 3 2 5 2 3 2 2 2" xfId="33835"/>
    <cellStyle name="Normal 3 2 5 2 3 2 3" xfId="33836"/>
    <cellStyle name="Normal 3 2 5 2 3 3" xfId="33837"/>
    <cellStyle name="Normal 3 2 5 2 3 3 2" xfId="33838"/>
    <cellStyle name="Normal 3 2 5 2 3 4" xfId="33839"/>
    <cellStyle name="Normal 3 2 5 2 4" xfId="33840"/>
    <cellStyle name="Normal 3 2 5 2 4 2" xfId="33841"/>
    <cellStyle name="Normal 3 2 5 2 4 2 2" xfId="33842"/>
    <cellStyle name="Normal 3 2 5 2 4 3" xfId="33843"/>
    <cellStyle name="Normal 3 2 5 2 5" xfId="33844"/>
    <cellStyle name="Normal 3 2 5 2 5 2" xfId="33845"/>
    <cellStyle name="Normal 3 2 5 2 6" xfId="33846"/>
    <cellStyle name="Normal 3 2 5 3" xfId="33847"/>
    <cellStyle name="Normal 3 2 5 3 2" xfId="33848"/>
    <cellStyle name="Normal 3 2 5 3 2 2" xfId="33849"/>
    <cellStyle name="Normal 3 2 5 3 2 2 2" xfId="33850"/>
    <cellStyle name="Normal 3 2 5 3 2 2 2 2" xfId="33851"/>
    <cellStyle name="Normal 3 2 5 3 2 2 3" xfId="33852"/>
    <cellStyle name="Normal 3 2 5 3 2 3" xfId="33853"/>
    <cellStyle name="Normal 3 2 5 3 2 3 2" xfId="33854"/>
    <cellStyle name="Normal 3 2 5 3 2 4" xfId="33855"/>
    <cellStyle name="Normal 3 2 5 3 3" xfId="33856"/>
    <cellStyle name="Normal 3 2 5 3 3 2" xfId="33857"/>
    <cellStyle name="Normal 3 2 5 3 3 2 2" xfId="33858"/>
    <cellStyle name="Normal 3 2 5 3 3 3" xfId="33859"/>
    <cellStyle name="Normal 3 2 5 3 4" xfId="33860"/>
    <cellStyle name="Normal 3 2 5 3 4 2" xfId="33861"/>
    <cellStyle name="Normal 3 2 5 3 5" xfId="33862"/>
    <cellStyle name="Normal 3 2 5 4" xfId="33863"/>
    <cellStyle name="Normal 3 2 5 4 2" xfId="33864"/>
    <cellStyle name="Normal 3 2 5 4 2 2" xfId="33865"/>
    <cellStyle name="Normal 3 2 5 4 2 2 2" xfId="33866"/>
    <cellStyle name="Normal 3 2 5 4 2 3" xfId="33867"/>
    <cellStyle name="Normal 3 2 5 4 3" xfId="33868"/>
    <cellStyle name="Normal 3 2 5 4 3 2" xfId="33869"/>
    <cellStyle name="Normal 3 2 5 4 4" xfId="33870"/>
    <cellStyle name="Normal 3 2 5 5" xfId="33871"/>
    <cellStyle name="Normal 3 2 5 5 2" xfId="33872"/>
    <cellStyle name="Normal 3 2 5 5 2 2" xfId="33873"/>
    <cellStyle name="Normal 3 2 5 5 3" xfId="33874"/>
    <cellStyle name="Normal 3 2 5 6" xfId="33875"/>
    <cellStyle name="Normal 3 2 5 6 2" xfId="33876"/>
    <cellStyle name="Normal 3 2 5 7" xfId="33877"/>
    <cellStyle name="Normal 3 2 6" xfId="33878"/>
    <cellStyle name="Normal 3 2 6 2" xfId="33879"/>
    <cellStyle name="Normal 3 2 6 2 2" xfId="33880"/>
    <cellStyle name="Normal 3 2 6 2 2 2" xfId="33881"/>
    <cellStyle name="Normal 3 2 6 2 2 2 2" xfId="33882"/>
    <cellStyle name="Normal 3 2 6 2 2 2 2 2" xfId="33883"/>
    <cellStyle name="Normal 3 2 6 2 2 2 3" xfId="33884"/>
    <cellStyle name="Normal 3 2 6 2 2 3" xfId="33885"/>
    <cellStyle name="Normal 3 2 6 2 2 3 2" xfId="33886"/>
    <cellStyle name="Normal 3 2 6 2 2 4" xfId="33887"/>
    <cellStyle name="Normal 3 2 6 2 3" xfId="33888"/>
    <cellStyle name="Normal 3 2 6 2 3 2" xfId="33889"/>
    <cellStyle name="Normal 3 2 6 2 3 2 2" xfId="33890"/>
    <cellStyle name="Normal 3 2 6 2 3 3" xfId="33891"/>
    <cellStyle name="Normal 3 2 6 2 4" xfId="33892"/>
    <cellStyle name="Normal 3 2 6 2 4 2" xfId="33893"/>
    <cellStyle name="Normal 3 2 6 2 5" xfId="33894"/>
    <cellStyle name="Normal 3 2 6 3" xfId="33895"/>
    <cellStyle name="Normal 3 2 6 3 2" xfId="33896"/>
    <cellStyle name="Normal 3 2 6 3 2 2" xfId="33897"/>
    <cellStyle name="Normal 3 2 6 3 2 2 2" xfId="33898"/>
    <cellStyle name="Normal 3 2 6 3 2 3" xfId="33899"/>
    <cellStyle name="Normal 3 2 6 3 3" xfId="33900"/>
    <cellStyle name="Normal 3 2 6 3 3 2" xfId="33901"/>
    <cellStyle name="Normal 3 2 6 3 4" xfId="33902"/>
    <cellStyle name="Normal 3 2 6 4" xfId="33903"/>
    <cellStyle name="Normal 3 2 6 4 2" xfId="33904"/>
    <cellStyle name="Normal 3 2 6 4 2 2" xfId="33905"/>
    <cellStyle name="Normal 3 2 6 4 3" xfId="33906"/>
    <cellStyle name="Normal 3 2 6 5" xfId="33907"/>
    <cellStyle name="Normal 3 2 6 5 2" xfId="33908"/>
    <cellStyle name="Normal 3 2 6 6" xfId="33909"/>
    <cellStyle name="Normal 3 2 7" xfId="33910"/>
    <cellStyle name="Normal 3 2 7 2" xfId="33911"/>
    <cellStyle name="Normal 3 2 7 2 2" xfId="33912"/>
    <cellStyle name="Normal 3 2 7 2 2 2" xfId="33913"/>
    <cellStyle name="Normal 3 2 7 2 2 2 2" xfId="33914"/>
    <cellStyle name="Normal 3 2 7 2 2 3" xfId="33915"/>
    <cellStyle name="Normal 3 2 7 2 3" xfId="33916"/>
    <cellStyle name="Normal 3 2 7 2 3 2" xfId="33917"/>
    <cellStyle name="Normal 3 2 7 2 4" xfId="33918"/>
    <cellStyle name="Normal 3 2 7 3" xfId="33919"/>
    <cellStyle name="Normal 3 2 7 3 2" xfId="33920"/>
    <cellStyle name="Normal 3 2 7 3 2 2" xfId="33921"/>
    <cellStyle name="Normal 3 2 7 3 3" xfId="33922"/>
    <cellStyle name="Normal 3 2 7 4" xfId="33923"/>
    <cellStyle name="Normal 3 2 7 4 2" xfId="33924"/>
    <cellStyle name="Normal 3 2 7 5" xfId="33925"/>
    <cellStyle name="Normal 3 2 8" xfId="33926"/>
    <cellStyle name="Normal 3 2 8 2" xfId="33927"/>
    <cellStyle name="Normal 3 2 8 2 2" xfId="33928"/>
    <cellStyle name="Normal 3 2 8 2 2 2" xfId="33929"/>
    <cellStyle name="Normal 3 2 8 2 3" xfId="33930"/>
    <cellStyle name="Normal 3 2 8 3" xfId="33931"/>
    <cellStyle name="Normal 3 2 8 3 2" xfId="33932"/>
    <cellStyle name="Normal 3 2 8 4" xfId="33933"/>
    <cellStyle name="Normal 3 2 9" xfId="33934"/>
    <cellStyle name="Normal 3 2 9 2" xfId="33935"/>
    <cellStyle name="Normal 3 2 9 2 2" xfId="33936"/>
    <cellStyle name="Normal 3 2 9 3" xfId="33937"/>
    <cellStyle name="Normal 3 3" xfId="33938"/>
    <cellStyle name="Normal 3 3 10" xfId="33939"/>
    <cellStyle name="Normal 3 3 2" xfId="33940"/>
    <cellStyle name="Normal 3 3 2 2" xfId="33941"/>
    <cellStyle name="Normal 3 3 2 2 2" xfId="33942"/>
    <cellStyle name="Normal 3 3 2 2 2 2" xfId="33943"/>
    <cellStyle name="Normal 3 3 2 2 2 2 2" xfId="33944"/>
    <cellStyle name="Normal 3 3 2 2 2 2 2 2" xfId="33945"/>
    <cellStyle name="Normal 3 3 2 2 2 2 2 2 2" xfId="33946"/>
    <cellStyle name="Normal 3 3 2 2 2 2 2 2 2 2" xfId="33947"/>
    <cellStyle name="Normal 3 3 2 2 2 2 2 2 2 2 2" xfId="33948"/>
    <cellStyle name="Normal 3 3 2 2 2 2 2 2 2 3" xfId="33949"/>
    <cellStyle name="Normal 3 3 2 2 2 2 2 2 3" xfId="33950"/>
    <cellStyle name="Normal 3 3 2 2 2 2 2 2 3 2" xfId="33951"/>
    <cellStyle name="Normal 3 3 2 2 2 2 2 2 4" xfId="33952"/>
    <cellStyle name="Normal 3 3 2 2 2 2 2 3" xfId="33953"/>
    <cellStyle name="Normal 3 3 2 2 2 2 2 3 2" xfId="33954"/>
    <cellStyle name="Normal 3 3 2 2 2 2 2 3 2 2" xfId="33955"/>
    <cellStyle name="Normal 3 3 2 2 2 2 2 3 3" xfId="33956"/>
    <cellStyle name="Normal 3 3 2 2 2 2 2 4" xfId="33957"/>
    <cellStyle name="Normal 3 3 2 2 2 2 2 4 2" xfId="33958"/>
    <cellStyle name="Normal 3 3 2 2 2 2 2 5" xfId="33959"/>
    <cellStyle name="Normal 3 3 2 2 2 2 3" xfId="33960"/>
    <cellStyle name="Normal 3 3 2 2 2 2 3 2" xfId="33961"/>
    <cellStyle name="Normal 3 3 2 2 2 2 3 2 2" xfId="33962"/>
    <cellStyle name="Normal 3 3 2 2 2 2 3 2 2 2" xfId="33963"/>
    <cellStyle name="Normal 3 3 2 2 2 2 3 2 3" xfId="33964"/>
    <cellStyle name="Normal 3 3 2 2 2 2 3 3" xfId="33965"/>
    <cellStyle name="Normal 3 3 2 2 2 2 3 3 2" xfId="33966"/>
    <cellStyle name="Normal 3 3 2 2 2 2 3 4" xfId="33967"/>
    <cellStyle name="Normal 3 3 2 2 2 2 4" xfId="33968"/>
    <cellStyle name="Normal 3 3 2 2 2 2 4 2" xfId="33969"/>
    <cellStyle name="Normal 3 3 2 2 2 2 4 2 2" xfId="33970"/>
    <cellStyle name="Normal 3 3 2 2 2 2 4 3" xfId="33971"/>
    <cellStyle name="Normal 3 3 2 2 2 2 5" xfId="33972"/>
    <cellStyle name="Normal 3 3 2 2 2 2 5 2" xfId="33973"/>
    <cellStyle name="Normal 3 3 2 2 2 2 6" xfId="33974"/>
    <cellStyle name="Normal 3 3 2 2 2 3" xfId="33975"/>
    <cellStyle name="Normal 3 3 2 2 2 3 2" xfId="33976"/>
    <cellStyle name="Normal 3 3 2 2 2 3 2 2" xfId="33977"/>
    <cellStyle name="Normal 3 3 2 2 2 3 2 2 2" xfId="33978"/>
    <cellStyle name="Normal 3 3 2 2 2 3 2 2 2 2" xfId="33979"/>
    <cellStyle name="Normal 3 3 2 2 2 3 2 2 3" xfId="33980"/>
    <cellStyle name="Normal 3 3 2 2 2 3 2 3" xfId="33981"/>
    <cellStyle name="Normal 3 3 2 2 2 3 2 3 2" xfId="33982"/>
    <cellStyle name="Normal 3 3 2 2 2 3 2 4" xfId="33983"/>
    <cellStyle name="Normal 3 3 2 2 2 3 3" xfId="33984"/>
    <cellStyle name="Normal 3 3 2 2 2 3 3 2" xfId="33985"/>
    <cellStyle name="Normal 3 3 2 2 2 3 3 2 2" xfId="33986"/>
    <cellStyle name="Normal 3 3 2 2 2 3 3 3" xfId="33987"/>
    <cellStyle name="Normal 3 3 2 2 2 3 4" xfId="33988"/>
    <cellStyle name="Normal 3 3 2 2 2 3 4 2" xfId="33989"/>
    <cellStyle name="Normal 3 3 2 2 2 3 5" xfId="33990"/>
    <cellStyle name="Normal 3 3 2 2 2 4" xfId="33991"/>
    <cellStyle name="Normal 3 3 2 2 2 4 2" xfId="33992"/>
    <cellStyle name="Normal 3 3 2 2 2 4 2 2" xfId="33993"/>
    <cellStyle name="Normal 3 3 2 2 2 4 2 2 2" xfId="33994"/>
    <cellStyle name="Normal 3 3 2 2 2 4 2 3" xfId="33995"/>
    <cellStyle name="Normal 3 3 2 2 2 4 3" xfId="33996"/>
    <cellStyle name="Normal 3 3 2 2 2 4 3 2" xfId="33997"/>
    <cellStyle name="Normal 3 3 2 2 2 4 4" xfId="33998"/>
    <cellStyle name="Normal 3 3 2 2 2 5" xfId="33999"/>
    <cellStyle name="Normal 3 3 2 2 2 5 2" xfId="34000"/>
    <cellStyle name="Normal 3 3 2 2 2 5 2 2" xfId="34001"/>
    <cellStyle name="Normal 3 3 2 2 2 5 3" xfId="34002"/>
    <cellStyle name="Normal 3 3 2 2 2 6" xfId="34003"/>
    <cellStyle name="Normal 3 3 2 2 2 6 2" xfId="34004"/>
    <cellStyle name="Normal 3 3 2 2 2 7" xfId="34005"/>
    <cellStyle name="Normal 3 3 2 2 3" xfId="34006"/>
    <cellStyle name="Normal 3 3 2 2 3 2" xfId="34007"/>
    <cellStyle name="Normal 3 3 2 2 3 2 2" xfId="34008"/>
    <cellStyle name="Normal 3 3 2 2 3 2 2 2" xfId="34009"/>
    <cellStyle name="Normal 3 3 2 2 3 2 2 2 2" xfId="34010"/>
    <cellStyle name="Normal 3 3 2 2 3 2 2 2 2 2" xfId="34011"/>
    <cellStyle name="Normal 3 3 2 2 3 2 2 2 3" xfId="34012"/>
    <cellStyle name="Normal 3 3 2 2 3 2 2 3" xfId="34013"/>
    <cellStyle name="Normal 3 3 2 2 3 2 2 3 2" xfId="34014"/>
    <cellStyle name="Normal 3 3 2 2 3 2 2 4" xfId="34015"/>
    <cellStyle name="Normal 3 3 2 2 3 2 3" xfId="34016"/>
    <cellStyle name="Normal 3 3 2 2 3 2 3 2" xfId="34017"/>
    <cellStyle name="Normal 3 3 2 2 3 2 3 2 2" xfId="34018"/>
    <cellStyle name="Normal 3 3 2 2 3 2 3 3" xfId="34019"/>
    <cellStyle name="Normal 3 3 2 2 3 2 4" xfId="34020"/>
    <cellStyle name="Normal 3 3 2 2 3 2 4 2" xfId="34021"/>
    <cellStyle name="Normal 3 3 2 2 3 2 5" xfId="34022"/>
    <cellStyle name="Normal 3 3 2 2 3 3" xfId="34023"/>
    <cellStyle name="Normal 3 3 2 2 3 3 2" xfId="34024"/>
    <cellStyle name="Normal 3 3 2 2 3 3 2 2" xfId="34025"/>
    <cellStyle name="Normal 3 3 2 2 3 3 2 2 2" xfId="34026"/>
    <cellStyle name="Normal 3 3 2 2 3 3 2 3" xfId="34027"/>
    <cellStyle name="Normal 3 3 2 2 3 3 3" xfId="34028"/>
    <cellStyle name="Normal 3 3 2 2 3 3 3 2" xfId="34029"/>
    <cellStyle name="Normal 3 3 2 2 3 3 4" xfId="34030"/>
    <cellStyle name="Normal 3 3 2 2 3 4" xfId="34031"/>
    <cellStyle name="Normal 3 3 2 2 3 4 2" xfId="34032"/>
    <cellStyle name="Normal 3 3 2 2 3 4 2 2" xfId="34033"/>
    <cellStyle name="Normal 3 3 2 2 3 4 3" xfId="34034"/>
    <cellStyle name="Normal 3 3 2 2 3 5" xfId="34035"/>
    <cellStyle name="Normal 3 3 2 2 3 5 2" xfId="34036"/>
    <cellStyle name="Normal 3 3 2 2 3 6" xfId="34037"/>
    <cellStyle name="Normal 3 3 2 2 4" xfId="34038"/>
    <cellStyle name="Normal 3 3 2 2 4 2" xfId="34039"/>
    <cellStyle name="Normal 3 3 2 2 4 2 2" xfId="34040"/>
    <cellStyle name="Normal 3 3 2 2 4 2 2 2" xfId="34041"/>
    <cellStyle name="Normal 3 3 2 2 4 2 2 2 2" xfId="34042"/>
    <cellStyle name="Normal 3 3 2 2 4 2 2 3" xfId="34043"/>
    <cellStyle name="Normal 3 3 2 2 4 2 3" xfId="34044"/>
    <cellStyle name="Normal 3 3 2 2 4 2 3 2" xfId="34045"/>
    <cellStyle name="Normal 3 3 2 2 4 2 4" xfId="34046"/>
    <cellStyle name="Normal 3 3 2 2 4 3" xfId="34047"/>
    <cellStyle name="Normal 3 3 2 2 4 3 2" xfId="34048"/>
    <cellStyle name="Normal 3 3 2 2 4 3 2 2" xfId="34049"/>
    <cellStyle name="Normal 3 3 2 2 4 3 3" xfId="34050"/>
    <cellStyle name="Normal 3 3 2 2 4 4" xfId="34051"/>
    <cellStyle name="Normal 3 3 2 2 4 4 2" xfId="34052"/>
    <cellStyle name="Normal 3 3 2 2 4 5" xfId="34053"/>
    <cellStyle name="Normal 3 3 2 2 5" xfId="34054"/>
    <cellStyle name="Normal 3 3 2 2 5 2" xfId="34055"/>
    <cellStyle name="Normal 3 3 2 2 5 2 2" xfId="34056"/>
    <cellStyle name="Normal 3 3 2 2 5 2 2 2" xfId="34057"/>
    <cellStyle name="Normal 3 3 2 2 5 2 3" xfId="34058"/>
    <cellStyle name="Normal 3 3 2 2 5 3" xfId="34059"/>
    <cellStyle name="Normal 3 3 2 2 5 3 2" xfId="34060"/>
    <cellStyle name="Normal 3 3 2 2 5 4" xfId="34061"/>
    <cellStyle name="Normal 3 3 2 2 6" xfId="34062"/>
    <cellStyle name="Normal 3 3 2 2 6 2" xfId="34063"/>
    <cellStyle name="Normal 3 3 2 2 6 2 2" xfId="34064"/>
    <cellStyle name="Normal 3 3 2 2 6 3" xfId="34065"/>
    <cellStyle name="Normal 3 3 2 2 7" xfId="34066"/>
    <cellStyle name="Normal 3 3 2 2 7 2" xfId="34067"/>
    <cellStyle name="Normal 3 3 2 2 8" xfId="34068"/>
    <cellStyle name="Normal 3 3 2 3" xfId="34069"/>
    <cellStyle name="Normal 3 3 2 3 2" xfId="34070"/>
    <cellStyle name="Normal 3 3 2 3 2 2" xfId="34071"/>
    <cellStyle name="Normal 3 3 2 3 2 2 2" xfId="34072"/>
    <cellStyle name="Normal 3 3 2 3 2 2 2 2" xfId="34073"/>
    <cellStyle name="Normal 3 3 2 3 2 2 2 2 2" xfId="34074"/>
    <cellStyle name="Normal 3 3 2 3 2 2 2 2 2 2" xfId="34075"/>
    <cellStyle name="Normal 3 3 2 3 2 2 2 2 3" xfId="34076"/>
    <cellStyle name="Normal 3 3 2 3 2 2 2 3" xfId="34077"/>
    <cellStyle name="Normal 3 3 2 3 2 2 2 3 2" xfId="34078"/>
    <cellStyle name="Normal 3 3 2 3 2 2 2 4" xfId="34079"/>
    <cellStyle name="Normal 3 3 2 3 2 2 3" xfId="34080"/>
    <cellStyle name="Normal 3 3 2 3 2 2 3 2" xfId="34081"/>
    <cellStyle name="Normal 3 3 2 3 2 2 3 2 2" xfId="34082"/>
    <cellStyle name="Normal 3 3 2 3 2 2 3 3" xfId="34083"/>
    <cellStyle name="Normal 3 3 2 3 2 2 4" xfId="34084"/>
    <cellStyle name="Normal 3 3 2 3 2 2 4 2" xfId="34085"/>
    <cellStyle name="Normal 3 3 2 3 2 2 5" xfId="34086"/>
    <cellStyle name="Normal 3 3 2 3 2 3" xfId="34087"/>
    <cellStyle name="Normal 3 3 2 3 2 3 2" xfId="34088"/>
    <cellStyle name="Normal 3 3 2 3 2 3 2 2" xfId="34089"/>
    <cellStyle name="Normal 3 3 2 3 2 3 2 2 2" xfId="34090"/>
    <cellStyle name="Normal 3 3 2 3 2 3 2 3" xfId="34091"/>
    <cellStyle name="Normal 3 3 2 3 2 3 3" xfId="34092"/>
    <cellStyle name="Normal 3 3 2 3 2 3 3 2" xfId="34093"/>
    <cellStyle name="Normal 3 3 2 3 2 3 4" xfId="34094"/>
    <cellStyle name="Normal 3 3 2 3 2 4" xfId="34095"/>
    <cellStyle name="Normal 3 3 2 3 2 4 2" xfId="34096"/>
    <cellStyle name="Normal 3 3 2 3 2 4 2 2" xfId="34097"/>
    <cellStyle name="Normal 3 3 2 3 2 4 3" xfId="34098"/>
    <cellStyle name="Normal 3 3 2 3 2 5" xfId="34099"/>
    <cellStyle name="Normal 3 3 2 3 2 5 2" xfId="34100"/>
    <cellStyle name="Normal 3 3 2 3 2 6" xfId="34101"/>
    <cellStyle name="Normal 3 3 2 3 3" xfId="34102"/>
    <cellStyle name="Normal 3 3 2 3 3 2" xfId="34103"/>
    <cellStyle name="Normal 3 3 2 3 3 2 2" xfId="34104"/>
    <cellStyle name="Normal 3 3 2 3 3 2 2 2" xfId="34105"/>
    <cellStyle name="Normal 3 3 2 3 3 2 2 2 2" xfId="34106"/>
    <cellStyle name="Normal 3 3 2 3 3 2 2 3" xfId="34107"/>
    <cellStyle name="Normal 3 3 2 3 3 2 3" xfId="34108"/>
    <cellStyle name="Normal 3 3 2 3 3 2 3 2" xfId="34109"/>
    <cellStyle name="Normal 3 3 2 3 3 2 4" xfId="34110"/>
    <cellStyle name="Normal 3 3 2 3 3 3" xfId="34111"/>
    <cellStyle name="Normal 3 3 2 3 3 3 2" xfId="34112"/>
    <cellStyle name="Normal 3 3 2 3 3 3 2 2" xfId="34113"/>
    <cellStyle name="Normal 3 3 2 3 3 3 3" xfId="34114"/>
    <cellStyle name="Normal 3 3 2 3 3 4" xfId="34115"/>
    <cellStyle name="Normal 3 3 2 3 3 4 2" xfId="34116"/>
    <cellStyle name="Normal 3 3 2 3 3 5" xfId="34117"/>
    <cellStyle name="Normal 3 3 2 3 4" xfId="34118"/>
    <cellStyle name="Normal 3 3 2 3 4 2" xfId="34119"/>
    <cellStyle name="Normal 3 3 2 3 4 2 2" xfId="34120"/>
    <cellStyle name="Normal 3 3 2 3 4 2 2 2" xfId="34121"/>
    <cellStyle name="Normal 3 3 2 3 4 2 3" xfId="34122"/>
    <cellStyle name="Normal 3 3 2 3 4 3" xfId="34123"/>
    <cellStyle name="Normal 3 3 2 3 4 3 2" xfId="34124"/>
    <cellStyle name="Normal 3 3 2 3 4 4" xfId="34125"/>
    <cellStyle name="Normal 3 3 2 3 5" xfId="34126"/>
    <cellStyle name="Normal 3 3 2 3 5 2" xfId="34127"/>
    <cellStyle name="Normal 3 3 2 3 5 2 2" xfId="34128"/>
    <cellStyle name="Normal 3 3 2 3 5 3" xfId="34129"/>
    <cellStyle name="Normal 3 3 2 3 6" xfId="34130"/>
    <cellStyle name="Normal 3 3 2 3 6 2" xfId="34131"/>
    <cellStyle name="Normal 3 3 2 3 7" xfId="34132"/>
    <cellStyle name="Normal 3 3 2 4" xfId="34133"/>
    <cellStyle name="Normal 3 3 2 4 2" xfId="34134"/>
    <cellStyle name="Normal 3 3 2 4 2 2" xfId="34135"/>
    <cellStyle name="Normal 3 3 2 4 2 2 2" xfId="34136"/>
    <cellStyle name="Normal 3 3 2 4 2 2 2 2" xfId="34137"/>
    <cellStyle name="Normal 3 3 2 4 2 2 2 2 2" xfId="34138"/>
    <cellStyle name="Normal 3 3 2 4 2 2 2 3" xfId="34139"/>
    <cellStyle name="Normal 3 3 2 4 2 2 3" xfId="34140"/>
    <cellStyle name="Normal 3 3 2 4 2 2 3 2" xfId="34141"/>
    <cellStyle name="Normal 3 3 2 4 2 2 4" xfId="34142"/>
    <cellStyle name="Normal 3 3 2 4 2 3" xfId="34143"/>
    <cellStyle name="Normal 3 3 2 4 2 3 2" xfId="34144"/>
    <cellStyle name="Normal 3 3 2 4 2 3 2 2" xfId="34145"/>
    <cellStyle name="Normal 3 3 2 4 2 3 3" xfId="34146"/>
    <cellStyle name="Normal 3 3 2 4 2 4" xfId="34147"/>
    <cellStyle name="Normal 3 3 2 4 2 4 2" xfId="34148"/>
    <cellStyle name="Normal 3 3 2 4 2 5" xfId="34149"/>
    <cellStyle name="Normal 3 3 2 4 3" xfId="34150"/>
    <cellStyle name="Normal 3 3 2 4 3 2" xfId="34151"/>
    <cellStyle name="Normal 3 3 2 4 3 2 2" xfId="34152"/>
    <cellStyle name="Normal 3 3 2 4 3 2 2 2" xfId="34153"/>
    <cellStyle name="Normal 3 3 2 4 3 2 3" xfId="34154"/>
    <cellStyle name="Normal 3 3 2 4 3 3" xfId="34155"/>
    <cellStyle name="Normal 3 3 2 4 3 3 2" xfId="34156"/>
    <cellStyle name="Normal 3 3 2 4 3 4" xfId="34157"/>
    <cellStyle name="Normal 3 3 2 4 4" xfId="34158"/>
    <cellStyle name="Normal 3 3 2 4 4 2" xfId="34159"/>
    <cellStyle name="Normal 3 3 2 4 4 2 2" xfId="34160"/>
    <cellStyle name="Normal 3 3 2 4 4 3" xfId="34161"/>
    <cellStyle name="Normal 3 3 2 4 5" xfId="34162"/>
    <cellStyle name="Normal 3 3 2 4 5 2" xfId="34163"/>
    <cellStyle name="Normal 3 3 2 4 6" xfId="34164"/>
    <cellStyle name="Normal 3 3 2 5" xfId="34165"/>
    <cellStyle name="Normal 3 3 2 5 2" xfId="34166"/>
    <cellStyle name="Normal 3 3 2 5 2 2" xfId="34167"/>
    <cellStyle name="Normal 3 3 2 5 2 2 2" xfId="34168"/>
    <cellStyle name="Normal 3 3 2 5 2 2 2 2" xfId="34169"/>
    <cellStyle name="Normal 3 3 2 5 2 2 3" xfId="34170"/>
    <cellStyle name="Normal 3 3 2 5 2 3" xfId="34171"/>
    <cellStyle name="Normal 3 3 2 5 2 3 2" xfId="34172"/>
    <cellStyle name="Normal 3 3 2 5 2 4" xfId="34173"/>
    <cellStyle name="Normal 3 3 2 5 3" xfId="34174"/>
    <cellStyle name="Normal 3 3 2 5 3 2" xfId="34175"/>
    <cellStyle name="Normal 3 3 2 5 3 2 2" xfId="34176"/>
    <cellStyle name="Normal 3 3 2 5 3 3" xfId="34177"/>
    <cellStyle name="Normal 3 3 2 5 4" xfId="34178"/>
    <cellStyle name="Normal 3 3 2 5 4 2" xfId="34179"/>
    <cellStyle name="Normal 3 3 2 5 5" xfId="34180"/>
    <cellStyle name="Normal 3 3 2 6" xfId="34181"/>
    <cellStyle name="Normal 3 3 2 6 2" xfId="34182"/>
    <cellStyle name="Normal 3 3 2 6 2 2" xfId="34183"/>
    <cellStyle name="Normal 3 3 2 6 2 2 2" xfId="34184"/>
    <cellStyle name="Normal 3 3 2 6 2 3" xfId="34185"/>
    <cellStyle name="Normal 3 3 2 6 3" xfId="34186"/>
    <cellStyle name="Normal 3 3 2 6 3 2" xfId="34187"/>
    <cellStyle name="Normal 3 3 2 6 4" xfId="34188"/>
    <cellStyle name="Normal 3 3 2 7" xfId="34189"/>
    <cellStyle name="Normal 3 3 2 7 2" xfId="34190"/>
    <cellStyle name="Normal 3 3 2 7 2 2" xfId="34191"/>
    <cellStyle name="Normal 3 3 2 7 3" xfId="34192"/>
    <cellStyle name="Normal 3 3 2 8" xfId="34193"/>
    <cellStyle name="Normal 3 3 2 8 2" xfId="34194"/>
    <cellStyle name="Normal 3 3 2 9" xfId="34195"/>
    <cellStyle name="Normal 3 3 3" xfId="34196"/>
    <cellStyle name="Normal 3 3 3 2" xfId="34197"/>
    <cellStyle name="Normal 3 3 3 2 2" xfId="34198"/>
    <cellStyle name="Normal 3 3 3 2 2 2" xfId="34199"/>
    <cellStyle name="Normal 3 3 3 2 2 2 2" xfId="34200"/>
    <cellStyle name="Normal 3 3 3 2 2 2 2 2" xfId="34201"/>
    <cellStyle name="Normal 3 3 3 2 2 2 2 2 2" xfId="34202"/>
    <cellStyle name="Normal 3 3 3 2 2 2 2 2 2 2" xfId="34203"/>
    <cellStyle name="Normal 3 3 3 2 2 2 2 2 3" xfId="34204"/>
    <cellStyle name="Normal 3 3 3 2 2 2 2 3" xfId="34205"/>
    <cellStyle name="Normal 3 3 3 2 2 2 2 3 2" xfId="34206"/>
    <cellStyle name="Normal 3 3 3 2 2 2 2 4" xfId="34207"/>
    <cellStyle name="Normal 3 3 3 2 2 2 3" xfId="34208"/>
    <cellStyle name="Normal 3 3 3 2 2 2 3 2" xfId="34209"/>
    <cellStyle name="Normal 3 3 3 2 2 2 3 2 2" xfId="34210"/>
    <cellStyle name="Normal 3 3 3 2 2 2 3 3" xfId="34211"/>
    <cellStyle name="Normal 3 3 3 2 2 2 4" xfId="34212"/>
    <cellStyle name="Normal 3 3 3 2 2 2 4 2" xfId="34213"/>
    <cellStyle name="Normal 3 3 3 2 2 2 5" xfId="34214"/>
    <cellStyle name="Normal 3 3 3 2 2 3" xfId="34215"/>
    <cellStyle name="Normal 3 3 3 2 2 3 2" xfId="34216"/>
    <cellStyle name="Normal 3 3 3 2 2 3 2 2" xfId="34217"/>
    <cellStyle name="Normal 3 3 3 2 2 3 2 2 2" xfId="34218"/>
    <cellStyle name="Normal 3 3 3 2 2 3 2 3" xfId="34219"/>
    <cellStyle name="Normal 3 3 3 2 2 3 3" xfId="34220"/>
    <cellStyle name="Normal 3 3 3 2 2 3 3 2" xfId="34221"/>
    <cellStyle name="Normal 3 3 3 2 2 3 4" xfId="34222"/>
    <cellStyle name="Normal 3 3 3 2 2 4" xfId="34223"/>
    <cellStyle name="Normal 3 3 3 2 2 4 2" xfId="34224"/>
    <cellStyle name="Normal 3 3 3 2 2 4 2 2" xfId="34225"/>
    <cellStyle name="Normal 3 3 3 2 2 4 3" xfId="34226"/>
    <cellStyle name="Normal 3 3 3 2 2 5" xfId="34227"/>
    <cellStyle name="Normal 3 3 3 2 2 5 2" xfId="34228"/>
    <cellStyle name="Normal 3 3 3 2 2 6" xfId="34229"/>
    <cellStyle name="Normal 3 3 3 2 3" xfId="34230"/>
    <cellStyle name="Normal 3 3 3 2 3 2" xfId="34231"/>
    <cellStyle name="Normal 3 3 3 2 3 2 2" xfId="34232"/>
    <cellStyle name="Normal 3 3 3 2 3 2 2 2" xfId="34233"/>
    <cellStyle name="Normal 3 3 3 2 3 2 2 2 2" xfId="34234"/>
    <cellStyle name="Normal 3 3 3 2 3 2 2 3" xfId="34235"/>
    <cellStyle name="Normal 3 3 3 2 3 2 3" xfId="34236"/>
    <cellStyle name="Normal 3 3 3 2 3 2 3 2" xfId="34237"/>
    <cellStyle name="Normal 3 3 3 2 3 2 4" xfId="34238"/>
    <cellStyle name="Normal 3 3 3 2 3 3" xfId="34239"/>
    <cellStyle name="Normal 3 3 3 2 3 3 2" xfId="34240"/>
    <cellStyle name="Normal 3 3 3 2 3 3 2 2" xfId="34241"/>
    <cellStyle name="Normal 3 3 3 2 3 3 3" xfId="34242"/>
    <cellStyle name="Normal 3 3 3 2 3 4" xfId="34243"/>
    <cellStyle name="Normal 3 3 3 2 3 4 2" xfId="34244"/>
    <cellStyle name="Normal 3 3 3 2 3 5" xfId="34245"/>
    <cellStyle name="Normal 3 3 3 2 4" xfId="34246"/>
    <cellStyle name="Normal 3 3 3 2 4 2" xfId="34247"/>
    <cellStyle name="Normal 3 3 3 2 4 2 2" xfId="34248"/>
    <cellStyle name="Normal 3 3 3 2 4 2 2 2" xfId="34249"/>
    <cellStyle name="Normal 3 3 3 2 4 2 3" xfId="34250"/>
    <cellStyle name="Normal 3 3 3 2 4 3" xfId="34251"/>
    <cellStyle name="Normal 3 3 3 2 4 3 2" xfId="34252"/>
    <cellStyle name="Normal 3 3 3 2 4 4" xfId="34253"/>
    <cellStyle name="Normal 3 3 3 2 5" xfId="34254"/>
    <cellStyle name="Normal 3 3 3 2 5 2" xfId="34255"/>
    <cellStyle name="Normal 3 3 3 2 5 2 2" xfId="34256"/>
    <cellStyle name="Normal 3 3 3 2 5 3" xfId="34257"/>
    <cellStyle name="Normal 3 3 3 2 6" xfId="34258"/>
    <cellStyle name="Normal 3 3 3 2 6 2" xfId="34259"/>
    <cellStyle name="Normal 3 3 3 2 7" xfId="34260"/>
    <cellStyle name="Normal 3 3 3 3" xfId="34261"/>
    <cellStyle name="Normal 3 3 3 3 2" xfId="34262"/>
    <cellStyle name="Normal 3 3 3 3 2 2" xfId="34263"/>
    <cellStyle name="Normal 3 3 3 3 2 2 2" xfId="34264"/>
    <cellStyle name="Normal 3 3 3 3 2 2 2 2" xfId="34265"/>
    <cellStyle name="Normal 3 3 3 3 2 2 2 2 2" xfId="34266"/>
    <cellStyle name="Normal 3 3 3 3 2 2 2 3" xfId="34267"/>
    <cellStyle name="Normal 3 3 3 3 2 2 3" xfId="34268"/>
    <cellStyle name="Normal 3 3 3 3 2 2 3 2" xfId="34269"/>
    <cellStyle name="Normal 3 3 3 3 2 2 4" xfId="34270"/>
    <cellStyle name="Normal 3 3 3 3 2 3" xfId="34271"/>
    <cellStyle name="Normal 3 3 3 3 2 3 2" xfId="34272"/>
    <cellStyle name="Normal 3 3 3 3 2 3 2 2" xfId="34273"/>
    <cellStyle name="Normal 3 3 3 3 2 3 3" xfId="34274"/>
    <cellStyle name="Normal 3 3 3 3 2 4" xfId="34275"/>
    <cellStyle name="Normal 3 3 3 3 2 4 2" xfId="34276"/>
    <cellStyle name="Normal 3 3 3 3 2 5" xfId="34277"/>
    <cellStyle name="Normal 3 3 3 3 3" xfId="34278"/>
    <cellStyle name="Normal 3 3 3 3 3 2" xfId="34279"/>
    <cellStyle name="Normal 3 3 3 3 3 2 2" xfId="34280"/>
    <cellStyle name="Normal 3 3 3 3 3 2 2 2" xfId="34281"/>
    <cellStyle name="Normal 3 3 3 3 3 2 3" xfId="34282"/>
    <cellStyle name="Normal 3 3 3 3 3 3" xfId="34283"/>
    <cellStyle name="Normal 3 3 3 3 3 3 2" xfId="34284"/>
    <cellStyle name="Normal 3 3 3 3 3 4" xfId="34285"/>
    <cellStyle name="Normal 3 3 3 3 4" xfId="34286"/>
    <cellStyle name="Normal 3 3 3 3 4 2" xfId="34287"/>
    <cellStyle name="Normal 3 3 3 3 4 2 2" xfId="34288"/>
    <cellStyle name="Normal 3 3 3 3 4 3" xfId="34289"/>
    <cellStyle name="Normal 3 3 3 3 5" xfId="34290"/>
    <cellStyle name="Normal 3 3 3 3 5 2" xfId="34291"/>
    <cellStyle name="Normal 3 3 3 3 6" xfId="34292"/>
    <cellStyle name="Normal 3 3 3 4" xfId="34293"/>
    <cellStyle name="Normal 3 3 3 4 2" xfId="34294"/>
    <cellStyle name="Normal 3 3 3 4 2 2" xfId="34295"/>
    <cellStyle name="Normal 3 3 3 4 2 2 2" xfId="34296"/>
    <cellStyle name="Normal 3 3 3 4 2 2 2 2" xfId="34297"/>
    <cellStyle name="Normal 3 3 3 4 2 2 3" xfId="34298"/>
    <cellStyle name="Normal 3 3 3 4 2 3" xfId="34299"/>
    <cellStyle name="Normal 3 3 3 4 2 3 2" xfId="34300"/>
    <cellStyle name="Normal 3 3 3 4 2 4" xfId="34301"/>
    <cellStyle name="Normal 3 3 3 4 3" xfId="34302"/>
    <cellStyle name="Normal 3 3 3 4 3 2" xfId="34303"/>
    <cellStyle name="Normal 3 3 3 4 3 2 2" xfId="34304"/>
    <cellStyle name="Normal 3 3 3 4 3 3" xfId="34305"/>
    <cellStyle name="Normal 3 3 3 4 4" xfId="34306"/>
    <cellStyle name="Normal 3 3 3 4 4 2" xfId="34307"/>
    <cellStyle name="Normal 3 3 3 4 5" xfId="34308"/>
    <cellStyle name="Normal 3 3 3 5" xfId="34309"/>
    <cellStyle name="Normal 3 3 3 5 2" xfId="34310"/>
    <cellStyle name="Normal 3 3 3 5 2 2" xfId="34311"/>
    <cellStyle name="Normal 3 3 3 5 2 2 2" xfId="34312"/>
    <cellStyle name="Normal 3 3 3 5 2 3" xfId="34313"/>
    <cellStyle name="Normal 3 3 3 5 3" xfId="34314"/>
    <cellStyle name="Normal 3 3 3 5 3 2" xfId="34315"/>
    <cellStyle name="Normal 3 3 3 5 4" xfId="34316"/>
    <cellStyle name="Normal 3 3 3 6" xfId="34317"/>
    <cellStyle name="Normal 3 3 3 6 2" xfId="34318"/>
    <cellStyle name="Normal 3 3 3 6 2 2" xfId="34319"/>
    <cellStyle name="Normal 3 3 3 6 3" xfId="34320"/>
    <cellStyle name="Normal 3 3 3 7" xfId="34321"/>
    <cellStyle name="Normal 3 3 3 7 2" xfId="34322"/>
    <cellStyle name="Normal 3 3 3 8" xfId="34323"/>
    <cellStyle name="Normal 3 3 4" xfId="34324"/>
    <cellStyle name="Normal 3 3 4 2" xfId="34325"/>
    <cellStyle name="Normal 3 3 4 2 2" xfId="34326"/>
    <cellStyle name="Normal 3 3 4 2 2 2" xfId="34327"/>
    <cellStyle name="Normal 3 3 4 2 2 2 2" xfId="34328"/>
    <cellStyle name="Normal 3 3 4 2 2 2 2 2" xfId="34329"/>
    <cellStyle name="Normal 3 3 4 2 2 2 2 2 2" xfId="34330"/>
    <cellStyle name="Normal 3 3 4 2 2 2 2 3" xfId="34331"/>
    <cellStyle name="Normal 3 3 4 2 2 2 3" xfId="34332"/>
    <cellStyle name="Normal 3 3 4 2 2 2 3 2" xfId="34333"/>
    <cellStyle name="Normal 3 3 4 2 2 2 4" xfId="34334"/>
    <cellStyle name="Normal 3 3 4 2 2 3" xfId="34335"/>
    <cellStyle name="Normal 3 3 4 2 2 3 2" xfId="34336"/>
    <cellStyle name="Normal 3 3 4 2 2 3 2 2" xfId="34337"/>
    <cellStyle name="Normal 3 3 4 2 2 3 3" xfId="34338"/>
    <cellStyle name="Normal 3 3 4 2 2 4" xfId="34339"/>
    <cellStyle name="Normal 3 3 4 2 2 4 2" xfId="34340"/>
    <cellStyle name="Normal 3 3 4 2 2 5" xfId="34341"/>
    <cellStyle name="Normal 3 3 4 2 3" xfId="34342"/>
    <cellStyle name="Normal 3 3 4 2 3 2" xfId="34343"/>
    <cellStyle name="Normal 3 3 4 2 3 2 2" xfId="34344"/>
    <cellStyle name="Normal 3 3 4 2 3 2 2 2" xfId="34345"/>
    <cellStyle name="Normal 3 3 4 2 3 2 3" xfId="34346"/>
    <cellStyle name="Normal 3 3 4 2 3 3" xfId="34347"/>
    <cellStyle name="Normal 3 3 4 2 3 3 2" xfId="34348"/>
    <cellStyle name="Normal 3 3 4 2 3 4" xfId="34349"/>
    <cellStyle name="Normal 3 3 4 2 4" xfId="34350"/>
    <cellStyle name="Normal 3 3 4 2 4 2" xfId="34351"/>
    <cellStyle name="Normal 3 3 4 2 4 2 2" xfId="34352"/>
    <cellStyle name="Normal 3 3 4 2 4 3" xfId="34353"/>
    <cellStyle name="Normal 3 3 4 2 5" xfId="34354"/>
    <cellStyle name="Normal 3 3 4 2 5 2" xfId="34355"/>
    <cellStyle name="Normal 3 3 4 2 6" xfId="34356"/>
    <cellStyle name="Normal 3 3 4 3" xfId="34357"/>
    <cellStyle name="Normal 3 3 4 3 2" xfId="34358"/>
    <cellStyle name="Normal 3 3 4 3 2 2" xfId="34359"/>
    <cellStyle name="Normal 3 3 4 3 2 2 2" xfId="34360"/>
    <cellStyle name="Normal 3 3 4 3 2 2 2 2" xfId="34361"/>
    <cellStyle name="Normal 3 3 4 3 2 2 3" xfId="34362"/>
    <cellStyle name="Normal 3 3 4 3 2 3" xfId="34363"/>
    <cellStyle name="Normal 3 3 4 3 2 3 2" xfId="34364"/>
    <cellStyle name="Normal 3 3 4 3 2 4" xfId="34365"/>
    <cellStyle name="Normal 3 3 4 3 3" xfId="34366"/>
    <cellStyle name="Normal 3 3 4 3 3 2" xfId="34367"/>
    <cellStyle name="Normal 3 3 4 3 3 2 2" xfId="34368"/>
    <cellStyle name="Normal 3 3 4 3 3 3" xfId="34369"/>
    <cellStyle name="Normal 3 3 4 3 4" xfId="34370"/>
    <cellStyle name="Normal 3 3 4 3 4 2" xfId="34371"/>
    <cellStyle name="Normal 3 3 4 3 5" xfId="34372"/>
    <cellStyle name="Normal 3 3 4 4" xfId="34373"/>
    <cellStyle name="Normal 3 3 4 4 2" xfId="34374"/>
    <cellStyle name="Normal 3 3 4 4 2 2" xfId="34375"/>
    <cellStyle name="Normal 3 3 4 4 2 2 2" xfId="34376"/>
    <cellStyle name="Normal 3 3 4 4 2 3" xfId="34377"/>
    <cellStyle name="Normal 3 3 4 4 3" xfId="34378"/>
    <cellStyle name="Normal 3 3 4 4 3 2" xfId="34379"/>
    <cellStyle name="Normal 3 3 4 4 4" xfId="34380"/>
    <cellStyle name="Normal 3 3 4 5" xfId="34381"/>
    <cellStyle name="Normal 3 3 4 5 2" xfId="34382"/>
    <cellStyle name="Normal 3 3 4 5 2 2" xfId="34383"/>
    <cellStyle name="Normal 3 3 4 5 3" xfId="34384"/>
    <cellStyle name="Normal 3 3 4 6" xfId="34385"/>
    <cellStyle name="Normal 3 3 4 6 2" xfId="34386"/>
    <cellStyle name="Normal 3 3 4 7" xfId="34387"/>
    <cellStyle name="Normal 3 3 5" xfId="34388"/>
    <cellStyle name="Normal 3 3 5 2" xfId="34389"/>
    <cellStyle name="Normal 3 3 5 2 2" xfId="34390"/>
    <cellStyle name="Normal 3 3 5 2 2 2" xfId="34391"/>
    <cellStyle name="Normal 3 3 5 2 2 2 2" xfId="34392"/>
    <cellStyle name="Normal 3 3 5 2 2 2 2 2" xfId="34393"/>
    <cellStyle name="Normal 3 3 5 2 2 2 3" xfId="34394"/>
    <cellStyle name="Normal 3 3 5 2 2 3" xfId="34395"/>
    <cellStyle name="Normal 3 3 5 2 2 3 2" xfId="34396"/>
    <cellStyle name="Normal 3 3 5 2 2 4" xfId="34397"/>
    <cellStyle name="Normal 3 3 5 2 3" xfId="34398"/>
    <cellStyle name="Normal 3 3 5 2 3 2" xfId="34399"/>
    <cellStyle name="Normal 3 3 5 2 3 2 2" xfId="34400"/>
    <cellStyle name="Normal 3 3 5 2 3 3" xfId="34401"/>
    <cellStyle name="Normal 3 3 5 2 4" xfId="34402"/>
    <cellStyle name="Normal 3 3 5 2 4 2" xfId="34403"/>
    <cellStyle name="Normal 3 3 5 2 5" xfId="34404"/>
    <cellStyle name="Normal 3 3 5 3" xfId="34405"/>
    <cellStyle name="Normal 3 3 5 3 2" xfId="34406"/>
    <cellStyle name="Normal 3 3 5 3 2 2" xfId="34407"/>
    <cellStyle name="Normal 3 3 5 3 2 2 2" xfId="34408"/>
    <cellStyle name="Normal 3 3 5 3 2 3" xfId="34409"/>
    <cellStyle name="Normal 3 3 5 3 3" xfId="34410"/>
    <cellStyle name="Normal 3 3 5 3 3 2" xfId="34411"/>
    <cellStyle name="Normal 3 3 5 3 4" xfId="34412"/>
    <cellStyle name="Normal 3 3 5 4" xfId="34413"/>
    <cellStyle name="Normal 3 3 5 4 2" xfId="34414"/>
    <cellStyle name="Normal 3 3 5 4 2 2" xfId="34415"/>
    <cellStyle name="Normal 3 3 5 4 3" xfId="34416"/>
    <cellStyle name="Normal 3 3 5 5" xfId="34417"/>
    <cellStyle name="Normal 3 3 5 5 2" xfId="34418"/>
    <cellStyle name="Normal 3 3 5 6" xfId="34419"/>
    <cellStyle name="Normal 3 3 6" xfId="34420"/>
    <cellStyle name="Normal 3 3 6 2" xfId="34421"/>
    <cellStyle name="Normal 3 3 6 2 2" xfId="34422"/>
    <cellStyle name="Normal 3 3 6 2 2 2" xfId="34423"/>
    <cellStyle name="Normal 3 3 6 2 2 2 2" xfId="34424"/>
    <cellStyle name="Normal 3 3 6 2 2 3" xfId="34425"/>
    <cellStyle name="Normal 3 3 6 2 3" xfId="34426"/>
    <cellStyle name="Normal 3 3 6 2 3 2" xfId="34427"/>
    <cellStyle name="Normal 3 3 6 2 4" xfId="34428"/>
    <cellStyle name="Normal 3 3 6 3" xfId="34429"/>
    <cellStyle name="Normal 3 3 6 3 2" xfId="34430"/>
    <cellStyle name="Normal 3 3 6 3 2 2" xfId="34431"/>
    <cellStyle name="Normal 3 3 6 3 3" xfId="34432"/>
    <cellStyle name="Normal 3 3 6 4" xfId="34433"/>
    <cellStyle name="Normal 3 3 6 4 2" xfId="34434"/>
    <cellStyle name="Normal 3 3 6 5" xfId="34435"/>
    <cellStyle name="Normal 3 3 7" xfId="34436"/>
    <cellStyle name="Normal 3 3 7 2" xfId="34437"/>
    <cellStyle name="Normal 3 3 7 2 2" xfId="34438"/>
    <cellStyle name="Normal 3 3 7 2 2 2" xfId="34439"/>
    <cellStyle name="Normal 3 3 7 2 3" xfId="34440"/>
    <cellStyle name="Normal 3 3 7 3" xfId="34441"/>
    <cellStyle name="Normal 3 3 7 3 2" xfId="34442"/>
    <cellStyle name="Normal 3 3 7 4" xfId="34443"/>
    <cellStyle name="Normal 3 3 8" xfId="34444"/>
    <cellStyle name="Normal 3 3 8 2" xfId="34445"/>
    <cellStyle name="Normal 3 3 8 2 2" xfId="34446"/>
    <cellStyle name="Normal 3 3 8 3" xfId="34447"/>
    <cellStyle name="Normal 3 3 9" xfId="34448"/>
    <cellStyle name="Normal 3 3 9 2" xfId="34449"/>
    <cellStyle name="Normal 3 4" xfId="34450"/>
    <cellStyle name="Normal 3 4 2" xfId="34451"/>
    <cellStyle name="Normal 3 4 2 2" xfId="34452"/>
    <cellStyle name="Normal 3 4 2 2 2" xfId="34453"/>
    <cellStyle name="Normal 3 4 2 2 2 2" xfId="34454"/>
    <cellStyle name="Normal 3 4 2 2 2 2 2" xfId="34455"/>
    <cellStyle name="Normal 3 4 2 2 2 2 2 2" xfId="34456"/>
    <cellStyle name="Normal 3 4 2 2 2 2 2 2 2" xfId="34457"/>
    <cellStyle name="Normal 3 4 2 2 2 2 2 2 2 2" xfId="34458"/>
    <cellStyle name="Normal 3 4 2 2 2 2 2 2 3" xfId="34459"/>
    <cellStyle name="Normal 3 4 2 2 2 2 2 3" xfId="34460"/>
    <cellStyle name="Normal 3 4 2 2 2 2 2 3 2" xfId="34461"/>
    <cellStyle name="Normal 3 4 2 2 2 2 2 4" xfId="34462"/>
    <cellStyle name="Normal 3 4 2 2 2 2 3" xfId="34463"/>
    <cellStyle name="Normal 3 4 2 2 2 2 3 2" xfId="34464"/>
    <cellStyle name="Normal 3 4 2 2 2 2 3 2 2" xfId="34465"/>
    <cellStyle name="Normal 3 4 2 2 2 2 3 3" xfId="34466"/>
    <cellStyle name="Normal 3 4 2 2 2 2 4" xfId="34467"/>
    <cellStyle name="Normal 3 4 2 2 2 2 4 2" xfId="34468"/>
    <cellStyle name="Normal 3 4 2 2 2 2 5" xfId="34469"/>
    <cellStyle name="Normal 3 4 2 2 2 3" xfId="34470"/>
    <cellStyle name="Normal 3 4 2 2 2 3 2" xfId="34471"/>
    <cellStyle name="Normal 3 4 2 2 2 3 2 2" xfId="34472"/>
    <cellStyle name="Normal 3 4 2 2 2 3 2 2 2" xfId="34473"/>
    <cellStyle name="Normal 3 4 2 2 2 3 2 3" xfId="34474"/>
    <cellStyle name="Normal 3 4 2 2 2 3 3" xfId="34475"/>
    <cellStyle name="Normal 3 4 2 2 2 3 3 2" xfId="34476"/>
    <cellStyle name="Normal 3 4 2 2 2 3 4" xfId="34477"/>
    <cellStyle name="Normal 3 4 2 2 2 4" xfId="34478"/>
    <cellStyle name="Normal 3 4 2 2 2 4 2" xfId="34479"/>
    <cellStyle name="Normal 3 4 2 2 2 4 2 2" xfId="34480"/>
    <cellStyle name="Normal 3 4 2 2 2 4 3" xfId="34481"/>
    <cellStyle name="Normal 3 4 2 2 2 5" xfId="34482"/>
    <cellStyle name="Normal 3 4 2 2 2 5 2" xfId="34483"/>
    <cellStyle name="Normal 3 4 2 2 2 6" xfId="34484"/>
    <cellStyle name="Normal 3 4 2 2 3" xfId="34485"/>
    <cellStyle name="Normal 3 4 2 2 3 2" xfId="34486"/>
    <cellStyle name="Normal 3 4 2 2 3 2 2" xfId="34487"/>
    <cellStyle name="Normal 3 4 2 2 3 2 2 2" xfId="34488"/>
    <cellStyle name="Normal 3 4 2 2 3 2 2 2 2" xfId="34489"/>
    <cellStyle name="Normal 3 4 2 2 3 2 2 3" xfId="34490"/>
    <cellStyle name="Normal 3 4 2 2 3 2 3" xfId="34491"/>
    <cellStyle name="Normal 3 4 2 2 3 2 3 2" xfId="34492"/>
    <cellStyle name="Normal 3 4 2 2 3 2 4" xfId="34493"/>
    <cellStyle name="Normal 3 4 2 2 3 3" xfId="34494"/>
    <cellStyle name="Normal 3 4 2 2 3 3 2" xfId="34495"/>
    <cellStyle name="Normal 3 4 2 2 3 3 2 2" xfId="34496"/>
    <cellStyle name="Normal 3 4 2 2 3 3 3" xfId="34497"/>
    <cellStyle name="Normal 3 4 2 2 3 4" xfId="34498"/>
    <cellStyle name="Normal 3 4 2 2 3 4 2" xfId="34499"/>
    <cellStyle name="Normal 3 4 2 2 3 5" xfId="34500"/>
    <cellStyle name="Normal 3 4 2 2 4" xfId="34501"/>
    <cellStyle name="Normal 3 4 2 2 4 2" xfId="34502"/>
    <cellStyle name="Normal 3 4 2 2 4 2 2" xfId="34503"/>
    <cellStyle name="Normal 3 4 2 2 4 2 2 2" xfId="34504"/>
    <cellStyle name="Normal 3 4 2 2 4 2 3" xfId="34505"/>
    <cellStyle name="Normal 3 4 2 2 4 3" xfId="34506"/>
    <cellStyle name="Normal 3 4 2 2 4 3 2" xfId="34507"/>
    <cellStyle name="Normal 3 4 2 2 4 4" xfId="34508"/>
    <cellStyle name="Normal 3 4 2 2 5" xfId="34509"/>
    <cellStyle name="Normal 3 4 2 2 5 2" xfId="34510"/>
    <cellStyle name="Normal 3 4 2 2 5 2 2" xfId="34511"/>
    <cellStyle name="Normal 3 4 2 2 5 3" xfId="34512"/>
    <cellStyle name="Normal 3 4 2 2 6" xfId="34513"/>
    <cellStyle name="Normal 3 4 2 2 6 2" xfId="34514"/>
    <cellStyle name="Normal 3 4 2 2 7" xfId="34515"/>
    <cellStyle name="Normal 3 4 2 3" xfId="34516"/>
    <cellStyle name="Normal 3 4 2 3 2" xfId="34517"/>
    <cellStyle name="Normal 3 4 2 3 2 2" xfId="34518"/>
    <cellStyle name="Normal 3 4 2 3 2 2 2" xfId="34519"/>
    <cellStyle name="Normal 3 4 2 3 2 2 2 2" xfId="34520"/>
    <cellStyle name="Normal 3 4 2 3 2 2 2 2 2" xfId="34521"/>
    <cellStyle name="Normal 3 4 2 3 2 2 2 3" xfId="34522"/>
    <cellStyle name="Normal 3 4 2 3 2 2 3" xfId="34523"/>
    <cellStyle name="Normal 3 4 2 3 2 2 3 2" xfId="34524"/>
    <cellStyle name="Normal 3 4 2 3 2 2 4" xfId="34525"/>
    <cellStyle name="Normal 3 4 2 3 2 3" xfId="34526"/>
    <cellStyle name="Normal 3 4 2 3 2 3 2" xfId="34527"/>
    <cellStyle name="Normal 3 4 2 3 2 3 2 2" xfId="34528"/>
    <cellStyle name="Normal 3 4 2 3 2 3 3" xfId="34529"/>
    <cellStyle name="Normal 3 4 2 3 2 4" xfId="34530"/>
    <cellStyle name="Normal 3 4 2 3 2 4 2" xfId="34531"/>
    <cellStyle name="Normal 3 4 2 3 2 5" xfId="34532"/>
    <cellStyle name="Normal 3 4 2 3 3" xfId="34533"/>
    <cellStyle name="Normal 3 4 2 3 3 2" xfId="34534"/>
    <cellStyle name="Normal 3 4 2 3 3 2 2" xfId="34535"/>
    <cellStyle name="Normal 3 4 2 3 3 2 2 2" xfId="34536"/>
    <cellStyle name="Normal 3 4 2 3 3 2 3" xfId="34537"/>
    <cellStyle name="Normal 3 4 2 3 3 3" xfId="34538"/>
    <cellStyle name="Normal 3 4 2 3 3 3 2" xfId="34539"/>
    <cellStyle name="Normal 3 4 2 3 3 4" xfId="34540"/>
    <cellStyle name="Normal 3 4 2 3 4" xfId="34541"/>
    <cellStyle name="Normal 3 4 2 3 4 2" xfId="34542"/>
    <cellStyle name="Normal 3 4 2 3 4 2 2" xfId="34543"/>
    <cellStyle name="Normal 3 4 2 3 4 3" xfId="34544"/>
    <cellStyle name="Normal 3 4 2 3 5" xfId="34545"/>
    <cellStyle name="Normal 3 4 2 3 5 2" xfId="34546"/>
    <cellStyle name="Normal 3 4 2 3 6" xfId="34547"/>
    <cellStyle name="Normal 3 4 2 4" xfId="34548"/>
    <cellStyle name="Normal 3 4 2 4 2" xfId="34549"/>
    <cellStyle name="Normal 3 4 2 4 2 2" xfId="34550"/>
    <cellStyle name="Normal 3 4 2 4 2 2 2" xfId="34551"/>
    <cellStyle name="Normal 3 4 2 4 2 2 2 2" xfId="34552"/>
    <cellStyle name="Normal 3 4 2 4 2 2 3" xfId="34553"/>
    <cellStyle name="Normal 3 4 2 4 2 3" xfId="34554"/>
    <cellStyle name="Normal 3 4 2 4 2 3 2" xfId="34555"/>
    <cellStyle name="Normal 3 4 2 4 2 4" xfId="34556"/>
    <cellStyle name="Normal 3 4 2 4 3" xfId="34557"/>
    <cellStyle name="Normal 3 4 2 4 3 2" xfId="34558"/>
    <cellStyle name="Normal 3 4 2 4 3 2 2" xfId="34559"/>
    <cellStyle name="Normal 3 4 2 4 3 3" xfId="34560"/>
    <cellStyle name="Normal 3 4 2 4 4" xfId="34561"/>
    <cellStyle name="Normal 3 4 2 4 4 2" xfId="34562"/>
    <cellStyle name="Normal 3 4 2 4 5" xfId="34563"/>
    <cellStyle name="Normal 3 4 2 5" xfId="34564"/>
    <cellStyle name="Normal 3 4 2 5 2" xfId="34565"/>
    <cellStyle name="Normal 3 4 2 5 2 2" xfId="34566"/>
    <cellStyle name="Normal 3 4 2 5 2 2 2" xfId="34567"/>
    <cellStyle name="Normal 3 4 2 5 2 3" xfId="34568"/>
    <cellStyle name="Normal 3 4 2 5 3" xfId="34569"/>
    <cellStyle name="Normal 3 4 2 5 3 2" xfId="34570"/>
    <cellStyle name="Normal 3 4 2 5 4" xfId="34571"/>
    <cellStyle name="Normal 3 4 2 6" xfId="34572"/>
    <cellStyle name="Normal 3 4 2 6 2" xfId="34573"/>
    <cellStyle name="Normal 3 4 2 6 2 2" xfId="34574"/>
    <cellStyle name="Normal 3 4 2 6 3" xfId="34575"/>
    <cellStyle name="Normal 3 4 2 7" xfId="34576"/>
    <cellStyle name="Normal 3 4 2 7 2" xfId="34577"/>
    <cellStyle name="Normal 3 4 2 8" xfId="34578"/>
    <cellStyle name="Normal 3 4 3" xfId="34579"/>
    <cellStyle name="Normal 3 4 3 2" xfId="34580"/>
    <cellStyle name="Normal 3 4 3 2 2" xfId="34581"/>
    <cellStyle name="Normal 3 4 3 2 2 2" xfId="34582"/>
    <cellStyle name="Normal 3 4 3 2 2 2 2" xfId="34583"/>
    <cellStyle name="Normal 3 4 3 2 2 2 2 2" xfId="34584"/>
    <cellStyle name="Normal 3 4 3 2 2 2 2 2 2" xfId="34585"/>
    <cellStyle name="Normal 3 4 3 2 2 2 2 3" xfId="34586"/>
    <cellStyle name="Normal 3 4 3 2 2 2 3" xfId="34587"/>
    <cellStyle name="Normal 3 4 3 2 2 2 3 2" xfId="34588"/>
    <cellStyle name="Normal 3 4 3 2 2 2 4" xfId="34589"/>
    <cellStyle name="Normal 3 4 3 2 2 3" xfId="34590"/>
    <cellStyle name="Normal 3 4 3 2 2 3 2" xfId="34591"/>
    <cellStyle name="Normal 3 4 3 2 2 3 2 2" xfId="34592"/>
    <cellStyle name="Normal 3 4 3 2 2 3 3" xfId="34593"/>
    <cellStyle name="Normal 3 4 3 2 2 4" xfId="34594"/>
    <cellStyle name="Normal 3 4 3 2 2 4 2" xfId="34595"/>
    <cellStyle name="Normal 3 4 3 2 2 5" xfId="34596"/>
    <cellStyle name="Normal 3 4 3 2 3" xfId="34597"/>
    <cellStyle name="Normal 3 4 3 2 3 2" xfId="34598"/>
    <cellStyle name="Normal 3 4 3 2 3 2 2" xfId="34599"/>
    <cellStyle name="Normal 3 4 3 2 3 2 2 2" xfId="34600"/>
    <cellStyle name="Normal 3 4 3 2 3 2 3" xfId="34601"/>
    <cellStyle name="Normal 3 4 3 2 3 3" xfId="34602"/>
    <cellStyle name="Normal 3 4 3 2 3 3 2" xfId="34603"/>
    <cellStyle name="Normal 3 4 3 2 3 4" xfId="34604"/>
    <cellStyle name="Normal 3 4 3 2 4" xfId="34605"/>
    <cellStyle name="Normal 3 4 3 2 4 2" xfId="34606"/>
    <cellStyle name="Normal 3 4 3 2 4 2 2" xfId="34607"/>
    <cellStyle name="Normal 3 4 3 2 4 3" xfId="34608"/>
    <cellStyle name="Normal 3 4 3 2 5" xfId="34609"/>
    <cellStyle name="Normal 3 4 3 2 5 2" xfId="34610"/>
    <cellStyle name="Normal 3 4 3 2 6" xfId="34611"/>
    <cellStyle name="Normal 3 4 3 3" xfId="34612"/>
    <cellStyle name="Normal 3 4 3 3 2" xfId="34613"/>
    <cellStyle name="Normal 3 4 3 3 2 2" xfId="34614"/>
    <cellStyle name="Normal 3 4 3 3 2 2 2" xfId="34615"/>
    <cellStyle name="Normal 3 4 3 3 2 2 2 2" xfId="34616"/>
    <cellStyle name="Normal 3 4 3 3 2 2 3" xfId="34617"/>
    <cellStyle name="Normal 3 4 3 3 2 3" xfId="34618"/>
    <cellStyle name="Normal 3 4 3 3 2 3 2" xfId="34619"/>
    <cellStyle name="Normal 3 4 3 3 2 4" xfId="34620"/>
    <cellStyle name="Normal 3 4 3 3 3" xfId="34621"/>
    <cellStyle name="Normal 3 4 3 3 3 2" xfId="34622"/>
    <cellStyle name="Normal 3 4 3 3 3 2 2" xfId="34623"/>
    <cellStyle name="Normal 3 4 3 3 3 3" xfId="34624"/>
    <cellStyle name="Normal 3 4 3 3 4" xfId="34625"/>
    <cellStyle name="Normal 3 4 3 3 4 2" xfId="34626"/>
    <cellStyle name="Normal 3 4 3 3 5" xfId="34627"/>
    <cellStyle name="Normal 3 4 3 4" xfId="34628"/>
    <cellStyle name="Normal 3 4 3 4 2" xfId="34629"/>
    <cellStyle name="Normal 3 4 3 4 2 2" xfId="34630"/>
    <cellStyle name="Normal 3 4 3 4 2 2 2" xfId="34631"/>
    <cellStyle name="Normal 3 4 3 4 2 3" xfId="34632"/>
    <cellStyle name="Normal 3 4 3 4 3" xfId="34633"/>
    <cellStyle name="Normal 3 4 3 4 3 2" xfId="34634"/>
    <cellStyle name="Normal 3 4 3 4 4" xfId="34635"/>
    <cellStyle name="Normal 3 4 3 5" xfId="34636"/>
    <cellStyle name="Normal 3 4 3 5 2" xfId="34637"/>
    <cellStyle name="Normal 3 4 3 5 2 2" xfId="34638"/>
    <cellStyle name="Normal 3 4 3 5 3" xfId="34639"/>
    <cellStyle name="Normal 3 4 3 6" xfId="34640"/>
    <cellStyle name="Normal 3 4 3 6 2" xfId="34641"/>
    <cellStyle name="Normal 3 4 3 7" xfId="34642"/>
    <cellStyle name="Normal 3 4 4" xfId="34643"/>
    <cellStyle name="Normal 3 4 4 2" xfId="34644"/>
    <cellStyle name="Normal 3 4 4 2 2" xfId="34645"/>
    <cellStyle name="Normal 3 4 4 2 2 2" xfId="34646"/>
    <cellStyle name="Normal 3 4 4 2 2 2 2" xfId="34647"/>
    <cellStyle name="Normal 3 4 4 2 2 2 2 2" xfId="34648"/>
    <cellStyle name="Normal 3 4 4 2 2 2 3" xfId="34649"/>
    <cellStyle name="Normal 3 4 4 2 2 3" xfId="34650"/>
    <cellStyle name="Normal 3 4 4 2 2 3 2" xfId="34651"/>
    <cellStyle name="Normal 3 4 4 2 2 4" xfId="34652"/>
    <cellStyle name="Normal 3 4 4 2 3" xfId="34653"/>
    <cellStyle name="Normal 3 4 4 2 3 2" xfId="34654"/>
    <cellStyle name="Normal 3 4 4 2 3 2 2" xfId="34655"/>
    <cellStyle name="Normal 3 4 4 2 3 3" xfId="34656"/>
    <cellStyle name="Normal 3 4 4 2 4" xfId="34657"/>
    <cellStyle name="Normal 3 4 4 2 4 2" xfId="34658"/>
    <cellStyle name="Normal 3 4 4 2 5" xfId="34659"/>
    <cellStyle name="Normal 3 4 4 3" xfId="34660"/>
    <cellStyle name="Normal 3 4 4 3 2" xfId="34661"/>
    <cellStyle name="Normal 3 4 4 3 2 2" xfId="34662"/>
    <cellStyle name="Normal 3 4 4 3 2 2 2" xfId="34663"/>
    <cellStyle name="Normal 3 4 4 3 2 3" xfId="34664"/>
    <cellStyle name="Normal 3 4 4 3 3" xfId="34665"/>
    <cellStyle name="Normal 3 4 4 3 3 2" xfId="34666"/>
    <cellStyle name="Normal 3 4 4 3 4" xfId="34667"/>
    <cellStyle name="Normal 3 4 4 4" xfId="34668"/>
    <cellStyle name="Normal 3 4 4 4 2" xfId="34669"/>
    <cellStyle name="Normal 3 4 4 4 2 2" xfId="34670"/>
    <cellStyle name="Normal 3 4 4 4 3" xfId="34671"/>
    <cellStyle name="Normal 3 4 4 5" xfId="34672"/>
    <cellStyle name="Normal 3 4 4 5 2" xfId="34673"/>
    <cellStyle name="Normal 3 4 4 6" xfId="34674"/>
    <cellStyle name="Normal 3 4 5" xfId="34675"/>
    <cellStyle name="Normal 3 4 5 2" xfId="34676"/>
    <cellStyle name="Normal 3 4 5 2 2" xfId="34677"/>
    <cellStyle name="Normal 3 4 5 2 2 2" xfId="34678"/>
    <cellStyle name="Normal 3 4 5 2 2 2 2" xfId="34679"/>
    <cellStyle name="Normal 3 4 5 2 2 3" xfId="34680"/>
    <cellStyle name="Normal 3 4 5 2 3" xfId="34681"/>
    <cellStyle name="Normal 3 4 5 2 3 2" xfId="34682"/>
    <cellStyle name="Normal 3 4 5 2 4" xfId="34683"/>
    <cellStyle name="Normal 3 4 5 3" xfId="34684"/>
    <cellStyle name="Normal 3 4 5 3 2" xfId="34685"/>
    <cellStyle name="Normal 3 4 5 3 2 2" xfId="34686"/>
    <cellStyle name="Normal 3 4 5 3 3" xfId="34687"/>
    <cellStyle name="Normal 3 4 5 4" xfId="34688"/>
    <cellStyle name="Normal 3 4 5 4 2" xfId="34689"/>
    <cellStyle name="Normal 3 4 5 5" xfId="34690"/>
    <cellStyle name="Normal 3 4 6" xfId="34691"/>
    <cellStyle name="Normal 3 4 6 2" xfId="34692"/>
    <cellStyle name="Normal 3 4 6 2 2" xfId="34693"/>
    <cellStyle name="Normal 3 4 6 2 2 2" xfId="34694"/>
    <cellStyle name="Normal 3 4 6 2 3" xfId="34695"/>
    <cellStyle name="Normal 3 4 6 3" xfId="34696"/>
    <cellStyle name="Normal 3 4 6 3 2" xfId="34697"/>
    <cellStyle name="Normal 3 4 6 4" xfId="34698"/>
    <cellStyle name="Normal 3 4 7" xfId="34699"/>
    <cellStyle name="Normal 3 4 7 2" xfId="34700"/>
    <cellStyle name="Normal 3 4 7 2 2" xfId="34701"/>
    <cellStyle name="Normal 3 4 7 3" xfId="34702"/>
    <cellStyle name="Normal 3 4 8" xfId="34703"/>
    <cellStyle name="Normal 3 4 8 2" xfId="34704"/>
    <cellStyle name="Normal 3 4 9" xfId="34705"/>
    <cellStyle name="Normal 3 5" xfId="34706"/>
    <cellStyle name="Normal 3 5 2" xfId="34707"/>
    <cellStyle name="Normal 3 5 2 2" xfId="34708"/>
    <cellStyle name="Normal 3 5 2 2 2" xfId="34709"/>
    <cellStyle name="Normal 3 5 2 2 2 2" xfId="34710"/>
    <cellStyle name="Normal 3 5 2 2 2 2 2" xfId="34711"/>
    <cellStyle name="Normal 3 5 2 2 2 2 2 2" xfId="34712"/>
    <cellStyle name="Normal 3 5 2 2 2 2 2 2 2" xfId="34713"/>
    <cellStyle name="Normal 3 5 2 2 2 2 2 3" xfId="34714"/>
    <cellStyle name="Normal 3 5 2 2 2 2 3" xfId="34715"/>
    <cellStyle name="Normal 3 5 2 2 2 2 3 2" xfId="34716"/>
    <cellStyle name="Normal 3 5 2 2 2 2 4" xfId="34717"/>
    <cellStyle name="Normal 3 5 2 2 2 3" xfId="34718"/>
    <cellStyle name="Normal 3 5 2 2 2 3 2" xfId="34719"/>
    <cellStyle name="Normal 3 5 2 2 2 3 2 2" xfId="34720"/>
    <cellStyle name="Normal 3 5 2 2 2 3 3" xfId="34721"/>
    <cellStyle name="Normal 3 5 2 2 2 4" xfId="34722"/>
    <cellStyle name="Normal 3 5 2 2 2 4 2" xfId="34723"/>
    <cellStyle name="Normal 3 5 2 2 2 5" xfId="34724"/>
    <cellStyle name="Normal 3 5 2 2 3" xfId="34725"/>
    <cellStyle name="Normal 3 5 2 2 3 2" xfId="34726"/>
    <cellStyle name="Normal 3 5 2 2 3 2 2" xfId="34727"/>
    <cellStyle name="Normal 3 5 2 2 3 2 2 2" xfId="34728"/>
    <cellStyle name="Normal 3 5 2 2 3 2 3" xfId="34729"/>
    <cellStyle name="Normal 3 5 2 2 3 3" xfId="34730"/>
    <cellStyle name="Normal 3 5 2 2 3 3 2" xfId="34731"/>
    <cellStyle name="Normal 3 5 2 2 3 4" xfId="34732"/>
    <cellStyle name="Normal 3 5 2 2 4" xfId="34733"/>
    <cellStyle name="Normal 3 5 2 2 4 2" xfId="34734"/>
    <cellStyle name="Normal 3 5 2 2 4 2 2" xfId="34735"/>
    <cellStyle name="Normal 3 5 2 2 4 3" xfId="34736"/>
    <cellStyle name="Normal 3 5 2 2 5" xfId="34737"/>
    <cellStyle name="Normal 3 5 2 2 5 2" xfId="34738"/>
    <cellStyle name="Normal 3 5 2 2 6" xfId="34739"/>
    <cellStyle name="Normal 3 5 2 3" xfId="34740"/>
    <cellStyle name="Normal 3 5 2 3 2" xfId="34741"/>
    <cellStyle name="Normal 3 5 2 3 2 2" xfId="34742"/>
    <cellStyle name="Normal 3 5 2 3 2 2 2" xfId="34743"/>
    <cellStyle name="Normal 3 5 2 3 2 2 2 2" xfId="34744"/>
    <cellStyle name="Normal 3 5 2 3 2 2 3" xfId="34745"/>
    <cellStyle name="Normal 3 5 2 3 2 3" xfId="34746"/>
    <cellStyle name="Normal 3 5 2 3 2 3 2" xfId="34747"/>
    <cellStyle name="Normal 3 5 2 3 2 4" xfId="34748"/>
    <cellStyle name="Normal 3 5 2 3 3" xfId="34749"/>
    <cellStyle name="Normal 3 5 2 3 3 2" xfId="34750"/>
    <cellStyle name="Normal 3 5 2 3 3 2 2" xfId="34751"/>
    <cellStyle name="Normal 3 5 2 3 3 3" xfId="34752"/>
    <cellStyle name="Normal 3 5 2 3 4" xfId="34753"/>
    <cellStyle name="Normal 3 5 2 3 4 2" xfId="34754"/>
    <cellStyle name="Normal 3 5 2 3 5" xfId="34755"/>
    <cellStyle name="Normal 3 5 2 4" xfId="34756"/>
    <cellStyle name="Normal 3 5 2 4 2" xfId="34757"/>
    <cellStyle name="Normal 3 5 2 4 2 2" xfId="34758"/>
    <cellStyle name="Normal 3 5 2 4 2 2 2" xfId="34759"/>
    <cellStyle name="Normal 3 5 2 4 2 3" xfId="34760"/>
    <cellStyle name="Normal 3 5 2 4 3" xfId="34761"/>
    <cellStyle name="Normal 3 5 2 4 3 2" xfId="34762"/>
    <cellStyle name="Normal 3 5 2 4 4" xfId="34763"/>
    <cellStyle name="Normal 3 5 2 5" xfId="34764"/>
    <cellStyle name="Normal 3 5 2 5 2" xfId="34765"/>
    <cellStyle name="Normal 3 5 2 5 2 2" xfId="34766"/>
    <cellStyle name="Normal 3 5 2 5 3" xfId="34767"/>
    <cellStyle name="Normal 3 5 2 6" xfId="34768"/>
    <cellStyle name="Normal 3 5 2 6 2" xfId="34769"/>
    <cellStyle name="Normal 3 5 2 7" xfId="34770"/>
    <cellStyle name="Normal 3 5 3" xfId="34771"/>
    <cellStyle name="Normal 3 5 3 2" xfId="34772"/>
    <cellStyle name="Normal 3 5 3 2 2" xfId="34773"/>
    <cellStyle name="Normal 3 5 3 2 2 2" xfId="34774"/>
    <cellStyle name="Normal 3 5 3 2 2 2 2" xfId="34775"/>
    <cellStyle name="Normal 3 5 3 2 2 2 2 2" xfId="34776"/>
    <cellStyle name="Normal 3 5 3 2 2 2 3" xfId="34777"/>
    <cellStyle name="Normal 3 5 3 2 2 3" xfId="34778"/>
    <cellStyle name="Normal 3 5 3 2 2 3 2" xfId="34779"/>
    <cellStyle name="Normal 3 5 3 2 2 4" xfId="34780"/>
    <cellStyle name="Normal 3 5 3 2 3" xfId="34781"/>
    <cellStyle name="Normal 3 5 3 2 3 2" xfId="34782"/>
    <cellStyle name="Normal 3 5 3 2 3 2 2" xfId="34783"/>
    <cellStyle name="Normal 3 5 3 2 3 3" xfId="34784"/>
    <cellStyle name="Normal 3 5 3 2 4" xfId="34785"/>
    <cellStyle name="Normal 3 5 3 2 4 2" xfId="34786"/>
    <cellStyle name="Normal 3 5 3 2 5" xfId="34787"/>
    <cellStyle name="Normal 3 5 3 3" xfId="34788"/>
    <cellStyle name="Normal 3 5 3 3 2" xfId="34789"/>
    <cellStyle name="Normal 3 5 3 3 2 2" xfId="34790"/>
    <cellStyle name="Normal 3 5 3 3 2 2 2" xfId="34791"/>
    <cellStyle name="Normal 3 5 3 3 2 3" xfId="34792"/>
    <cellStyle name="Normal 3 5 3 3 3" xfId="34793"/>
    <cellStyle name="Normal 3 5 3 3 3 2" xfId="34794"/>
    <cellStyle name="Normal 3 5 3 3 4" xfId="34795"/>
    <cellStyle name="Normal 3 5 3 4" xfId="34796"/>
    <cellStyle name="Normal 3 5 3 4 2" xfId="34797"/>
    <cellStyle name="Normal 3 5 3 4 2 2" xfId="34798"/>
    <cellStyle name="Normal 3 5 3 4 3" xfId="34799"/>
    <cellStyle name="Normal 3 5 3 5" xfId="34800"/>
    <cellStyle name="Normal 3 5 3 5 2" xfId="34801"/>
    <cellStyle name="Normal 3 5 3 6" xfId="34802"/>
    <cellStyle name="Normal 3 5 4" xfId="34803"/>
    <cellStyle name="Normal 3 5 4 2" xfId="34804"/>
    <cellStyle name="Normal 3 5 4 2 2" xfId="34805"/>
    <cellStyle name="Normal 3 5 4 2 2 2" xfId="34806"/>
    <cellStyle name="Normal 3 5 4 2 2 2 2" xfId="34807"/>
    <cellStyle name="Normal 3 5 4 2 2 3" xfId="34808"/>
    <cellStyle name="Normal 3 5 4 2 3" xfId="34809"/>
    <cellStyle name="Normal 3 5 4 2 3 2" xfId="34810"/>
    <cellStyle name="Normal 3 5 4 2 4" xfId="34811"/>
    <cellStyle name="Normal 3 5 4 3" xfId="34812"/>
    <cellStyle name="Normal 3 5 4 3 2" xfId="34813"/>
    <cellStyle name="Normal 3 5 4 3 2 2" xfId="34814"/>
    <cellStyle name="Normal 3 5 4 3 3" xfId="34815"/>
    <cellStyle name="Normal 3 5 4 4" xfId="34816"/>
    <cellStyle name="Normal 3 5 4 4 2" xfId="34817"/>
    <cellStyle name="Normal 3 5 4 5" xfId="34818"/>
    <cellStyle name="Normal 3 5 5" xfId="34819"/>
    <cellStyle name="Normal 3 5 5 2" xfId="34820"/>
    <cellStyle name="Normal 3 5 5 2 2" xfId="34821"/>
    <cellStyle name="Normal 3 5 5 2 2 2" xfId="34822"/>
    <cellStyle name="Normal 3 5 5 2 3" xfId="34823"/>
    <cellStyle name="Normal 3 5 5 3" xfId="34824"/>
    <cellStyle name="Normal 3 5 5 3 2" xfId="34825"/>
    <cellStyle name="Normal 3 5 5 4" xfId="34826"/>
    <cellStyle name="Normal 3 5 6" xfId="34827"/>
    <cellStyle name="Normal 3 5 6 2" xfId="34828"/>
    <cellStyle name="Normal 3 5 6 2 2" xfId="34829"/>
    <cellStyle name="Normal 3 5 6 3" xfId="34830"/>
    <cellStyle name="Normal 3 5 7" xfId="34831"/>
    <cellStyle name="Normal 3 5 7 2" xfId="34832"/>
    <cellStyle name="Normal 3 5 8" xfId="34833"/>
    <cellStyle name="Normal 3 6" xfId="34834"/>
    <cellStyle name="Normal 3 6 2" xfId="34835"/>
    <cellStyle name="Normal 3 6 2 2" xfId="34836"/>
    <cellStyle name="Normal 3 6 2 2 2" xfId="34837"/>
    <cellStyle name="Normal 3 6 2 2 2 2" xfId="34838"/>
    <cellStyle name="Normal 3 6 2 2 2 2 2" xfId="34839"/>
    <cellStyle name="Normal 3 6 2 2 2 2 2 2" xfId="34840"/>
    <cellStyle name="Normal 3 6 2 2 2 2 3" xfId="34841"/>
    <cellStyle name="Normal 3 6 2 2 2 3" xfId="34842"/>
    <cellStyle name="Normal 3 6 2 2 2 3 2" xfId="34843"/>
    <cellStyle name="Normal 3 6 2 2 2 4" xfId="34844"/>
    <cellStyle name="Normal 3 6 2 2 3" xfId="34845"/>
    <cellStyle name="Normal 3 6 2 2 3 2" xfId="34846"/>
    <cellStyle name="Normal 3 6 2 2 3 2 2" xfId="34847"/>
    <cellStyle name="Normal 3 6 2 2 3 3" xfId="34848"/>
    <cellStyle name="Normal 3 6 2 2 4" xfId="34849"/>
    <cellStyle name="Normal 3 6 2 2 4 2" xfId="34850"/>
    <cellStyle name="Normal 3 6 2 2 5" xfId="34851"/>
    <cellStyle name="Normal 3 6 2 3" xfId="34852"/>
    <cellStyle name="Normal 3 6 2 3 2" xfId="34853"/>
    <cellStyle name="Normal 3 6 2 3 2 2" xfId="34854"/>
    <cellStyle name="Normal 3 6 2 3 2 2 2" xfId="34855"/>
    <cellStyle name="Normal 3 6 2 3 2 3" xfId="34856"/>
    <cellStyle name="Normal 3 6 2 3 3" xfId="34857"/>
    <cellStyle name="Normal 3 6 2 3 3 2" xfId="34858"/>
    <cellStyle name="Normal 3 6 2 3 4" xfId="34859"/>
    <cellStyle name="Normal 3 6 2 4" xfId="34860"/>
    <cellStyle name="Normal 3 6 2 4 2" xfId="34861"/>
    <cellStyle name="Normal 3 6 2 4 2 2" xfId="34862"/>
    <cellStyle name="Normal 3 6 2 4 3" xfId="34863"/>
    <cellStyle name="Normal 3 6 2 5" xfId="34864"/>
    <cellStyle name="Normal 3 6 2 5 2" xfId="34865"/>
    <cellStyle name="Normal 3 6 2 6" xfId="34866"/>
    <cellStyle name="Normal 3 6 3" xfId="34867"/>
    <cellStyle name="Normal 3 6 3 2" xfId="34868"/>
    <cellStyle name="Normal 3 6 3 2 2" xfId="34869"/>
    <cellStyle name="Normal 3 6 3 2 2 2" xfId="34870"/>
    <cellStyle name="Normal 3 6 3 2 2 2 2" xfId="34871"/>
    <cellStyle name="Normal 3 6 3 2 2 3" xfId="34872"/>
    <cellStyle name="Normal 3 6 3 2 3" xfId="34873"/>
    <cellStyle name="Normal 3 6 3 2 3 2" xfId="34874"/>
    <cellStyle name="Normal 3 6 3 2 4" xfId="34875"/>
    <cellStyle name="Normal 3 6 3 3" xfId="34876"/>
    <cellStyle name="Normal 3 6 3 3 2" xfId="34877"/>
    <cellStyle name="Normal 3 6 3 3 2 2" xfId="34878"/>
    <cellStyle name="Normal 3 6 3 3 3" xfId="34879"/>
    <cellStyle name="Normal 3 6 3 4" xfId="34880"/>
    <cellStyle name="Normal 3 6 3 4 2" xfId="34881"/>
    <cellStyle name="Normal 3 6 3 5" xfId="34882"/>
    <cellStyle name="Normal 3 6 4" xfId="34883"/>
    <cellStyle name="Normal 3 6 4 2" xfId="34884"/>
    <cellStyle name="Normal 3 6 4 2 2" xfId="34885"/>
    <cellStyle name="Normal 3 6 4 2 2 2" xfId="34886"/>
    <cellStyle name="Normal 3 6 4 2 3" xfId="34887"/>
    <cellStyle name="Normal 3 6 4 3" xfId="34888"/>
    <cellStyle name="Normal 3 6 4 3 2" xfId="34889"/>
    <cellStyle name="Normal 3 6 4 4" xfId="34890"/>
    <cellStyle name="Normal 3 6 5" xfId="34891"/>
    <cellStyle name="Normal 3 6 5 2" xfId="34892"/>
    <cellStyle name="Normal 3 6 5 2 2" xfId="34893"/>
    <cellStyle name="Normal 3 6 5 3" xfId="34894"/>
    <cellStyle name="Normal 3 6 6" xfId="34895"/>
    <cellStyle name="Normal 3 6 6 2" xfId="34896"/>
    <cellStyle name="Normal 3 6 7" xfId="34897"/>
    <cellStyle name="Normal 3 7" xfId="34898"/>
    <cellStyle name="Normal 3 7 2" xfId="34899"/>
    <cellStyle name="Normal 3 7 2 2" xfId="34900"/>
    <cellStyle name="Normal 3 7 2 2 2" xfId="34901"/>
    <cellStyle name="Normal 3 7 2 2 2 2" xfId="34902"/>
    <cellStyle name="Normal 3 7 2 2 2 2 2" xfId="34903"/>
    <cellStyle name="Normal 3 7 2 2 2 3" xfId="34904"/>
    <cellStyle name="Normal 3 7 2 2 3" xfId="34905"/>
    <cellStyle name="Normal 3 7 2 2 3 2" xfId="34906"/>
    <cellStyle name="Normal 3 7 2 2 4" xfId="34907"/>
    <cellStyle name="Normal 3 7 2 3" xfId="34908"/>
    <cellStyle name="Normal 3 7 2 3 2" xfId="34909"/>
    <cellStyle name="Normal 3 7 2 3 2 2" xfId="34910"/>
    <cellStyle name="Normal 3 7 2 3 3" xfId="34911"/>
    <cellStyle name="Normal 3 7 2 4" xfId="34912"/>
    <cellStyle name="Normal 3 7 2 4 2" xfId="34913"/>
    <cellStyle name="Normal 3 7 2 5" xfId="34914"/>
    <cellStyle name="Normal 3 7 3" xfId="34915"/>
    <cellStyle name="Normal 3 7 3 2" xfId="34916"/>
    <cellStyle name="Normal 3 7 3 2 2" xfId="34917"/>
    <cellStyle name="Normal 3 7 3 2 2 2" xfId="34918"/>
    <cellStyle name="Normal 3 7 3 2 3" xfId="34919"/>
    <cellStyle name="Normal 3 7 3 3" xfId="34920"/>
    <cellStyle name="Normal 3 7 3 3 2" xfId="34921"/>
    <cellStyle name="Normal 3 7 3 4" xfId="34922"/>
    <cellStyle name="Normal 3 7 4" xfId="34923"/>
    <cellStyle name="Normal 3 7 4 2" xfId="34924"/>
    <cellStyle name="Normal 3 7 4 2 2" xfId="34925"/>
    <cellStyle name="Normal 3 7 4 3" xfId="34926"/>
    <cellStyle name="Normal 3 7 5" xfId="34927"/>
    <cellStyle name="Normal 3 7 5 2" xfId="34928"/>
    <cellStyle name="Normal 3 7 6" xfId="34929"/>
    <cellStyle name="Normal 3 8" xfId="34930"/>
    <cellStyle name="Normal 3 8 2" xfId="34931"/>
    <cellStyle name="Normal 3 8 2 2" xfId="34932"/>
    <cellStyle name="Normal 3 8 2 2 2" xfId="34933"/>
    <cellStyle name="Normal 3 8 2 2 2 2" xfId="34934"/>
    <cellStyle name="Normal 3 8 2 2 3" xfId="34935"/>
    <cellStyle name="Normal 3 8 2 3" xfId="34936"/>
    <cellStyle name="Normal 3 8 2 3 2" xfId="34937"/>
    <cellStyle name="Normal 3 8 2 4" xfId="34938"/>
    <cellStyle name="Normal 3 8 3" xfId="34939"/>
    <cellStyle name="Normal 3 8 3 2" xfId="34940"/>
    <cellStyle name="Normal 3 8 3 2 2" xfId="34941"/>
    <cellStyle name="Normal 3 8 3 3" xfId="34942"/>
    <cellStyle name="Normal 3 8 4" xfId="34943"/>
    <cellStyle name="Normal 3 8 4 2" xfId="34944"/>
    <cellStyle name="Normal 3 8 5" xfId="34945"/>
    <cellStyle name="Normal 3 9" xfId="34946"/>
    <cellStyle name="Normal 3 9 2" xfId="34947"/>
    <cellStyle name="Normal 3 9 2 2" xfId="34948"/>
    <cellStyle name="Normal 3 9 2 2 2" xfId="34949"/>
    <cellStyle name="Normal 3 9 2 3" xfId="34950"/>
    <cellStyle name="Normal 3 9 3" xfId="34951"/>
    <cellStyle name="Normal 3 9 3 2" xfId="34952"/>
    <cellStyle name="Normal 3 9 4" xfId="34953"/>
    <cellStyle name="Normal 3_Reconciliation of Cash&amp; Expdated 09.02.2012.xls" xfId="34954"/>
    <cellStyle name="Normal 30" xfId="34955"/>
    <cellStyle name="Normal 31" xfId="34956"/>
    <cellStyle name="Normal 32" xfId="34957"/>
    <cellStyle name="Normal 33" xfId="39078"/>
    <cellStyle name="Normal 39" xfId="22"/>
    <cellStyle name="Normal 4" xfId="33"/>
    <cellStyle name="Normal 4 2" xfId="58"/>
    <cellStyle name="Normal 4 3" xfId="34958"/>
    <cellStyle name="Normal 5" xfId="34"/>
    <cellStyle name="Normal 5 2" xfId="35"/>
    <cellStyle name="Normal 6" xfId="36"/>
    <cellStyle name="Normal 6 2" xfId="34959"/>
    <cellStyle name="Normal 6 3" xfId="34960"/>
    <cellStyle name="Normal 6 4" xfId="34961"/>
    <cellStyle name="Normal 6 4 2" xfId="34962"/>
    <cellStyle name="Normal 7" xfId="37"/>
    <cellStyle name="Normal 7 2" xfId="34963"/>
    <cellStyle name="Normal 7 3" xfId="34964"/>
    <cellStyle name="Normal 7 3 2" xfId="34965"/>
    <cellStyle name="Normal 7 3 2 2" xfId="34966"/>
    <cellStyle name="Normal 7 4" xfId="34967"/>
    <cellStyle name="Normal 7 4 2" xfId="34968"/>
    <cellStyle name="Normal 8" xfId="52"/>
    <cellStyle name="Normal 8 2" xfId="34969"/>
    <cellStyle name="Normal 8 2 2" xfId="34970"/>
    <cellStyle name="Normal 8 2 2 2" xfId="34971"/>
    <cellStyle name="Normal 9" xfId="53"/>
    <cellStyle name="Normal 9 2" xfId="34972"/>
    <cellStyle name="Normal_FORMATS 5 YEAR ALOKE 2" xfId="14"/>
    <cellStyle name="Note 2" xfId="34973"/>
    <cellStyle name="Note 2 10" xfId="34974"/>
    <cellStyle name="Note 2 10 2" xfId="34975"/>
    <cellStyle name="Note 2 10 2 2" xfId="34976"/>
    <cellStyle name="Note 2 10 3" xfId="34977"/>
    <cellStyle name="Note 2 11" xfId="34978"/>
    <cellStyle name="Note 2 11 2" xfId="34979"/>
    <cellStyle name="Note 2 12" xfId="34980"/>
    <cellStyle name="Note 2 2" xfId="34981"/>
    <cellStyle name="Note 2 2 10" xfId="34982"/>
    <cellStyle name="Note 2 2 10 2" xfId="34983"/>
    <cellStyle name="Note 2 2 11" xfId="34984"/>
    <cellStyle name="Note 2 2 2" xfId="34985"/>
    <cellStyle name="Note 2 2 2 10" xfId="34986"/>
    <cellStyle name="Note 2 2 2 2" xfId="34987"/>
    <cellStyle name="Note 2 2 2 2 2" xfId="34988"/>
    <cellStyle name="Note 2 2 2 2 2 2" xfId="34989"/>
    <cellStyle name="Note 2 2 2 2 2 2 2" xfId="34990"/>
    <cellStyle name="Note 2 2 2 2 2 2 2 2" xfId="34991"/>
    <cellStyle name="Note 2 2 2 2 2 2 2 2 2" xfId="34992"/>
    <cellStyle name="Note 2 2 2 2 2 2 2 2 2 2" xfId="34993"/>
    <cellStyle name="Note 2 2 2 2 2 2 2 2 2 2 2" xfId="34994"/>
    <cellStyle name="Note 2 2 2 2 2 2 2 2 2 2 2 2" xfId="34995"/>
    <cellStyle name="Note 2 2 2 2 2 2 2 2 2 2 3" xfId="34996"/>
    <cellStyle name="Note 2 2 2 2 2 2 2 2 2 3" xfId="34997"/>
    <cellStyle name="Note 2 2 2 2 2 2 2 2 2 3 2" xfId="34998"/>
    <cellStyle name="Note 2 2 2 2 2 2 2 2 2 4" xfId="34999"/>
    <cellStyle name="Note 2 2 2 2 2 2 2 2 3" xfId="35000"/>
    <cellStyle name="Note 2 2 2 2 2 2 2 2 3 2" xfId="35001"/>
    <cellStyle name="Note 2 2 2 2 2 2 2 2 3 2 2" xfId="35002"/>
    <cellStyle name="Note 2 2 2 2 2 2 2 2 3 3" xfId="35003"/>
    <cellStyle name="Note 2 2 2 2 2 2 2 2 4" xfId="35004"/>
    <cellStyle name="Note 2 2 2 2 2 2 2 2 4 2" xfId="35005"/>
    <cellStyle name="Note 2 2 2 2 2 2 2 2 5" xfId="35006"/>
    <cellStyle name="Note 2 2 2 2 2 2 2 3" xfId="35007"/>
    <cellStyle name="Note 2 2 2 2 2 2 2 3 2" xfId="35008"/>
    <cellStyle name="Note 2 2 2 2 2 2 2 3 2 2" xfId="35009"/>
    <cellStyle name="Note 2 2 2 2 2 2 2 3 2 2 2" xfId="35010"/>
    <cellStyle name="Note 2 2 2 2 2 2 2 3 2 3" xfId="35011"/>
    <cellStyle name="Note 2 2 2 2 2 2 2 3 3" xfId="35012"/>
    <cellStyle name="Note 2 2 2 2 2 2 2 3 3 2" xfId="35013"/>
    <cellStyle name="Note 2 2 2 2 2 2 2 3 4" xfId="35014"/>
    <cellStyle name="Note 2 2 2 2 2 2 2 4" xfId="35015"/>
    <cellStyle name="Note 2 2 2 2 2 2 2 4 2" xfId="35016"/>
    <cellStyle name="Note 2 2 2 2 2 2 2 4 2 2" xfId="35017"/>
    <cellStyle name="Note 2 2 2 2 2 2 2 4 3" xfId="35018"/>
    <cellStyle name="Note 2 2 2 2 2 2 2 5" xfId="35019"/>
    <cellStyle name="Note 2 2 2 2 2 2 2 5 2" xfId="35020"/>
    <cellStyle name="Note 2 2 2 2 2 2 2 6" xfId="35021"/>
    <cellStyle name="Note 2 2 2 2 2 2 3" xfId="35022"/>
    <cellStyle name="Note 2 2 2 2 2 2 3 2" xfId="35023"/>
    <cellStyle name="Note 2 2 2 2 2 2 3 2 2" xfId="35024"/>
    <cellStyle name="Note 2 2 2 2 2 2 3 2 2 2" xfId="35025"/>
    <cellStyle name="Note 2 2 2 2 2 2 3 2 2 2 2" xfId="35026"/>
    <cellStyle name="Note 2 2 2 2 2 2 3 2 2 3" xfId="35027"/>
    <cellStyle name="Note 2 2 2 2 2 2 3 2 3" xfId="35028"/>
    <cellStyle name="Note 2 2 2 2 2 2 3 2 3 2" xfId="35029"/>
    <cellStyle name="Note 2 2 2 2 2 2 3 2 4" xfId="35030"/>
    <cellStyle name="Note 2 2 2 2 2 2 3 3" xfId="35031"/>
    <cellStyle name="Note 2 2 2 2 2 2 3 3 2" xfId="35032"/>
    <cellStyle name="Note 2 2 2 2 2 2 3 3 2 2" xfId="35033"/>
    <cellStyle name="Note 2 2 2 2 2 2 3 3 3" xfId="35034"/>
    <cellStyle name="Note 2 2 2 2 2 2 3 4" xfId="35035"/>
    <cellStyle name="Note 2 2 2 2 2 2 3 4 2" xfId="35036"/>
    <cellStyle name="Note 2 2 2 2 2 2 3 5" xfId="35037"/>
    <cellStyle name="Note 2 2 2 2 2 2 4" xfId="35038"/>
    <cellStyle name="Note 2 2 2 2 2 2 4 2" xfId="35039"/>
    <cellStyle name="Note 2 2 2 2 2 2 4 2 2" xfId="35040"/>
    <cellStyle name="Note 2 2 2 2 2 2 4 2 2 2" xfId="35041"/>
    <cellStyle name="Note 2 2 2 2 2 2 4 2 3" xfId="35042"/>
    <cellStyle name="Note 2 2 2 2 2 2 4 3" xfId="35043"/>
    <cellStyle name="Note 2 2 2 2 2 2 4 3 2" xfId="35044"/>
    <cellStyle name="Note 2 2 2 2 2 2 4 4" xfId="35045"/>
    <cellStyle name="Note 2 2 2 2 2 2 5" xfId="35046"/>
    <cellStyle name="Note 2 2 2 2 2 2 5 2" xfId="35047"/>
    <cellStyle name="Note 2 2 2 2 2 2 5 2 2" xfId="35048"/>
    <cellStyle name="Note 2 2 2 2 2 2 5 3" xfId="35049"/>
    <cellStyle name="Note 2 2 2 2 2 2 6" xfId="35050"/>
    <cellStyle name="Note 2 2 2 2 2 2 6 2" xfId="35051"/>
    <cellStyle name="Note 2 2 2 2 2 2 7" xfId="35052"/>
    <cellStyle name="Note 2 2 2 2 2 3" xfId="35053"/>
    <cellStyle name="Note 2 2 2 2 2 3 2" xfId="35054"/>
    <cellStyle name="Note 2 2 2 2 2 3 2 2" xfId="35055"/>
    <cellStyle name="Note 2 2 2 2 2 3 2 2 2" xfId="35056"/>
    <cellStyle name="Note 2 2 2 2 2 3 2 2 2 2" xfId="35057"/>
    <cellStyle name="Note 2 2 2 2 2 3 2 2 2 2 2" xfId="35058"/>
    <cellStyle name="Note 2 2 2 2 2 3 2 2 2 3" xfId="35059"/>
    <cellStyle name="Note 2 2 2 2 2 3 2 2 3" xfId="35060"/>
    <cellStyle name="Note 2 2 2 2 2 3 2 2 3 2" xfId="35061"/>
    <cellStyle name="Note 2 2 2 2 2 3 2 2 4" xfId="35062"/>
    <cellStyle name="Note 2 2 2 2 2 3 2 3" xfId="35063"/>
    <cellStyle name="Note 2 2 2 2 2 3 2 3 2" xfId="35064"/>
    <cellStyle name="Note 2 2 2 2 2 3 2 3 2 2" xfId="35065"/>
    <cellStyle name="Note 2 2 2 2 2 3 2 3 3" xfId="35066"/>
    <cellStyle name="Note 2 2 2 2 2 3 2 4" xfId="35067"/>
    <cellStyle name="Note 2 2 2 2 2 3 2 4 2" xfId="35068"/>
    <cellStyle name="Note 2 2 2 2 2 3 2 5" xfId="35069"/>
    <cellStyle name="Note 2 2 2 2 2 3 3" xfId="35070"/>
    <cellStyle name="Note 2 2 2 2 2 3 3 2" xfId="35071"/>
    <cellStyle name="Note 2 2 2 2 2 3 3 2 2" xfId="35072"/>
    <cellStyle name="Note 2 2 2 2 2 3 3 2 2 2" xfId="35073"/>
    <cellStyle name="Note 2 2 2 2 2 3 3 2 3" xfId="35074"/>
    <cellStyle name="Note 2 2 2 2 2 3 3 3" xfId="35075"/>
    <cellStyle name="Note 2 2 2 2 2 3 3 3 2" xfId="35076"/>
    <cellStyle name="Note 2 2 2 2 2 3 3 4" xfId="35077"/>
    <cellStyle name="Note 2 2 2 2 2 3 4" xfId="35078"/>
    <cellStyle name="Note 2 2 2 2 2 3 4 2" xfId="35079"/>
    <cellStyle name="Note 2 2 2 2 2 3 4 2 2" xfId="35080"/>
    <cellStyle name="Note 2 2 2 2 2 3 4 3" xfId="35081"/>
    <cellStyle name="Note 2 2 2 2 2 3 5" xfId="35082"/>
    <cellStyle name="Note 2 2 2 2 2 3 5 2" xfId="35083"/>
    <cellStyle name="Note 2 2 2 2 2 3 6" xfId="35084"/>
    <cellStyle name="Note 2 2 2 2 2 4" xfId="35085"/>
    <cellStyle name="Note 2 2 2 2 2 4 2" xfId="35086"/>
    <cellStyle name="Note 2 2 2 2 2 4 2 2" xfId="35087"/>
    <cellStyle name="Note 2 2 2 2 2 4 2 2 2" xfId="35088"/>
    <cellStyle name="Note 2 2 2 2 2 4 2 2 2 2" xfId="35089"/>
    <cellStyle name="Note 2 2 2 2 2 4 2 2 3" xfId="35090"/>
    <cellStyle name="Note 2 2 2 2 2 4 2 3" xfId="35091"/>
    <cellStyle name="Note 2 2 2 2 2 4 2 3 2" xfId="35092"/>
    <cellStyle name="Note 2 2 2 2 2 4 2 4" xfId="35093"/>
    <cellStyle name="Note 2 2 2 2 2 4 3" xfId="35094"/>
    <cellStyle name="Note 2 2 2 2 2 4 3 2" xfId="35095"/>
    <cellStyle name="Note 2 2 2 2 2 4 3 2 2" xfId="35096"/>
    <cellStyle name="Note 2 2 2 2 2 4 3 3" xfId="35097"/>
    <cellStyle name="Note 2 2 2 2 2 4 4" xfId="35098"/>
    <cellStyle name="Note 2 2 2 2 2 4 4 2" xfId="35099"/>
    <cellStyle name="Note 2 2 2 2 2 4 5" xfId="35100"/>
    <cellStyle name="Note 2 2 2 2 2 5" xfId="35101"/>
    <cellStyle name="Note 2 2 2 2 2 5 2" xfId="35102"/>
    <cellStyle name="Note 2 2 2 2 2 5 2 2" xfId="35103"/>
    <cellStyle name="Note 2 2 2 2 2 5 2 2 2" xfId="35104"/>
    <cellStyle name="Note 2 2 2 2 2 5 2 3" xfId="35105"/>
    <cellStyle name="Note 2 2 2 2 2 5 3" xfId="35106"/>
    <cellStyle name="Note 2 2 2 2 2 5 3 2" xfId="35107"/>
    <cellStyle name="Note 2 2 2 2 2 5 4" xfId="35108"/>
    <cellStyle name="Note 2 2 2 2 2 6" xfId="35109"/>
    <cellStyle name="Note 2 2 2 2 2 6 2" xfId="35110"/>
    <cellStyle name="Note 2 2 2 2 2 6 2 2" xfId="35111"/>
    <cellStyle name="Note 2 2 2 2 2 6 3" xfId="35112"/>
    <cellStyle name="Note 2 2 2 2 2 7" xfId="35113"/>
    <cellStyle name="Note 2 2 2 2 2 7 2" xfId="35114"/>
    <cellStyle name="Note 2 2 2 2 2 8" xfId="35115"/>
    <cellStyle name="Note 2 2 2 2 3" xfId="35116"/>
    <cellStyle name="Note 2 2 2 2 3 2" xfId="35117"/>
    <cellStyle name="Note 2 2 2 2 3 2 2" xfId="35118"/>
    <cellStyle name="Note 2 2 2 2 3 2 2 2" xfId="35119"/>
    <cellStyle name="Note 2 2 2 2 3 2 2 2 2" xfId="35120"/>
    <cellStyle name="Note 2 2 2 2 3 2 2 2 2 2" xfId="35121"/>
    <cellStyle name="Note 2 2 2 2 3 2 2 2 2 2 2" xfId="35122"/>
    <cellStyle name="Note 2 2 2 2 3 2 2 2 2 3" xfId="35123"/>
    <cellStyle name="Note 2 2 2 2 3 2 2 2 3" xfId="35124"/>
    <cellStyle name="Note 2 2 2 2 3 2 2 2 3 2" xfId="35125"/>
    <cellStyle name="Note 2 2 2 2 3 2 2 2 4" xfId="35126"/>
    <cellStyle name="Note 2 2 2 2 3 2 2 3" xfId="35127"/>
    <cellStyle name="Note 2 2 2 2 3 2 2 3 2" xfId="35128"/>
    <cellStyle name="Note 2 2 2 2 3 2 2 3 2 2" xfId="35129"/>
    <cellStyle name="Note 2 2 2 2 3 2 2 3 3" xfId="35130"/>
    <cellStyle name="Note 2 2 2 2 3 2 2 4" xfId="35131"/>
    <cellStyle name="Note 2 2 2 2 3 2 2 4 2" xfId="35132"/>
    <cellStyle name="Note 2 2 2 2 3 2 2 5" xfId="35133"/>
    <cellStyle name="Note 2 2 2 2 3 2 3" xfId="35134"/>
    <cellStyle name="Note 2 2 2 2 3 2 3 2" xfId="35135"/>
    <cellStyle name="Note 2 2 2 2 3 2 3 2 2" xfId="35136"/>
    <cellStyle name="Note 2 2 2 2 3 2 3 2 2 2" xfId="35137"/>
    <cellStyle name="Note 2 2 2 2 3 2 3 2 3" xfId="35138"/>
    <cellStyle name="Note 2 2 2 2 3 2 3 3" xfId="35139"/>
    <cellStyle name="Note 2 2 2 2 3 2 3 3 2" xfId="35140"/>
    <cellStyle name="Note 2 2 2 2 3 2 3 4" xfId="35141"/>
    <cellStyle name="Note 2 2 2 2 3 2 4" xfId="35142"/>
    <cellStyle name="Note 2 2 2 2 3 2 4 2" xfId="35143"/>
    <cellStyle name="Note 2 2 2 2 3 2 4 2 2" xfId="35144"/>
    <cellStyle name="Note 2 2 2 2 3 2 4 3" xfId="35145"/>
    <cellStyle name="Note 2 2 2 2 3 2 5" xfId="35146"/>
    <cellStyle name="Note 2 2 2 2 3 2 5 2" xfId="35147"/>
    <cellStyle name="Note 2 2 2 2 3 2 6" xfId="35148"/>
    <cellStyle name="Note 2 2 2 2 3 3" xfId="35149"/>
    <cellStyle name="Note 2 2 2 2 3 3 2" xfId="35150"/>
    <cellStyle name="Note 2 2 2 2 3 3 2 2" xfId="35151"/>
    <cellStyle name="Note 2 2 2 2 3 3 2 2 2" xfId="35152"/>
    <cellStyle name="Note 2 2 2 2 3 3 2 2 2 2" xfId="35153"/>
    <cellStyle name="Note 2 2 2 2 3 3 2 2 3" xfId="35154"/>
    <cellStyle name="Note 2 2 2 2 3 3 2 3" xfId="35155"/>
    <cellStyle name="Note 2 2 2 2 3 3 2 3 2" xfId="35156"/>
    <cellStyle name="Note 2 2 2 2 3 3 2 4" xfId="35157"/>
    <cellStyle name="Note 2 2 2 2 3 3 3" xfId="35158"/>
    <cellStyle name="Note 2 2 2 2 3 3 3 2" xfId="35159"/>
    <cellStyle name="Note 2 2 2 2 3 3 3 2 2" xfId="35160"/>
    <cellStyle name="Note 2 2 2 2 3 3 3 3" xfId="35161"/>
    <cellStyle name="Note 2 2 2 2 3 3 4" xfId="35162"/>
    <cellStyle name="Note 2 2 2 2 3 3 4 2" xfId="35163"/>
    <cellStyle name="Note 2 2 2 2 3 3 5" xfId="35164"/>
    <cellStyle name="Note 2 2 2 2 3 4" xfId="35165"/>
    <cellStyle name="Note 2 2 2 2 3 4 2" xfId="35166"/>
    <cellStyle name="Note 2 2 2 2 3 4 2 2" xfId="35167"/>
    <cellStyle name="Note 2 2 2 2 3 4 2 2 2" xfId="35168"/>
    <cellStyle name="Note 2 2 2 2 3 4 2 3" xfId="35169"/>
    <cellStyle name="Note 2 2 2 2 3 4 3" xfId="35170"/>
    <cellStyle name="Note 2 2 2 2 3 4 3 2" xfId="35171"/>
    <cellStyle name="Note 2 2 2 2 3 4 4" xfId="35172"/>
    <cellStyle name="Note 2 2 2 2 3 5" xfId="35173"/>
    <cellStyle name="Note 2 2 2 2 3 5 2" xfId="35174"/>
    <cellStyle name="Note 2 2 2 2 3 5 2 2" xfId="35175"/>
    <cellStyle name="Note 2 2 2 2 3 5 3" xfId="35176"/>
    <cellStyle name="Note 2 2 2 2 3 6" xfId="35177"/>
    <cellStyle name="Note 2 2 2 2 3 6 2" xfId="35178"/>
    <cellStyle name="Note 2 2 2 2 3 7" xfId="35179"/>
    <cellStyle name="Note 2 2 2 2 4" xfId="35180"/>
    <cellStyle name="Note 2 2 2 2 4 2" xfId="35181"/>
    <cellStyle name="Note 2 2 2 2 4 2 2" xfId="35182"/>
    <cellStyle name="Note 2 2 2 2 4 2 2 2" xfId="35183"/>
    <cellStyle name="Note 2 2 2 2 4 2 2 2 2" xfId="35184"/>
    <cellStyle name="Note 2 2 2 2 4 2 2 2 2 2" xfId="35185"/>
    <cellStyle name="Note 2 2 2 2 4 2 2 2 3" xfId="35186"/>
    <cellStyle name="Note 2 2 2 2 4 2 2 3" xfId="35187"/>
    <cellStyle name="Note 2 2 2 2 4 2 2 3 2" xfId="35188"/>
    <cellStyle name="Note 2 2 2 2 4 2 2 4" xfId="35189"/>
    <cellStyle name="Note 2 2 2 2 4 2 3" xfId="35190"/>
    <cellStyle name="Note 2 2 2 2 4 2 3 2" xfId="35191"/>
    <cellStyle name="Note 2 2 2 2 4 2 3 2 2" xfId="35192"/>
    <cellStyle name="Note 2 2 2 2 4 2 3 3" xfId="35193"/>
    <cellStyle name="Note 2 2 2 2 4 2 4" xfId="35194"/>
    <cellStyle name="Note 2 2 2 2 4 2 4 2" xfId="35195"/>
    <cellStyle name="Note 2 2 2 2 4 2 5" xfId="35196"/>
    <cellStyle name="Note 2 2 2 2 4 3" xfId="35197"/>
    <cellStyle name="Note 2 2 2 2 4 3 2" xfId="35198"/>
    <cellStyle name="Note 2 2 2 2 4 3 2 2" xfId="35199"/>
    <cellStyle name="Note 2 2 2 2 4 3 2 2 2" xfId="35200"/>
    <cellStyle name="Note 2 2 2 2 4 3 2 3" xfId="35201"/>
    <cellStyle name="Note 2 2 2 2 4 3 3" xfId="35202"/>
    <cellStyle name="Note 2 2 2 2 4 3 3 2" xfId="35203"/>
    <cellStyle name="Note 2 2 2 2 4 3 4" xfId="35204"/>
    <cellStyle name="Note 2 2 2 2 4 4" xfId="35205"/>
    <cellStyle name="Note 2 2 2 2 4 4 2" xfId="35206"/>
    <cellStyle name="Note 2 2 2 2 4 4 2 2" xfId="35207"/>
    <cellStyle name="Note 2 2 2 2 4 4 3" xfId="35208"/>
    <cellStyle name="Note 2 2 2 2 4 5" xfId="35209"/>
    <cellStyle name="Note 2 2 2 2 4 5 2" xfId="35210"/>
    <cellStyle name="Note 2 2 2 2 4 6" xfId="35211"/>
    <cellStyle name="Note 2 2 2 2 5" xfId="35212"/>
    <cellStyle name="Note 2 2 2 2 5 2" xfId="35213"/>
    <cellStyle name="Note 2 2 2 2 5 2 2" xfId="35214"/>
    <cellStyle name="Note 2 2 2 2 5 2 2 2" xfId="35215"/>
    <cellStyle name="Note 2 2 2 2 5 2 2 2 2" xfId="35216"/>
    <cellStyle name="Note 2 2 2 2 5 2 2 3" xfId="35217"/>
    <cellStyle name="Note 2 2 2 2 5 2 3" xfId="35218"/>
    <cellStyle name="Note 2 2 2 2 5 2 3 2" xfId="35219"/>
    <cellStyle name="Note 2 2 2 2 5 2 4" xfId="35220"/>
    <cellStyle name="Note 2 2 2 2 5 3" xfId="35221"/>
    <cellStyle name="Note 2 2 2 2 5 3 2" xfId="35222"/>
    <cellStyle name="Note 2 2 2 2 5 3 2 2" xfId="35223"/>
    <cellStyle name="Note 2 2 2 2 5 3 3" xfId="35224"/>
    <cellStyle name="Note 2 2 2 2 5 4" xfId="35225"/>
    <cellStyle name="Note 2 2 2 2 5 4 2" xfId="35226"/>
    <cellStyle name="Note 2 2 2 2 5 5" xfId="35227"/>
    <cellStyle name="Note 2 2 2 2 6" xfId="35228"/>
    <cellStyle name="Note 2 2 2 2 6 2" xfId="35229"/>
    <cellStyle name="Note 2 2 2 2 6 2 2" xfId="35230"/>
    <cellStyle name="Note 2 2 2 2 6 2 2 2" xfId="35231"/>
    <cellStyle name="Note 2 2 2 2 6 2 3" xfId="35232"/>
    <cellStyle name="Note 2 2 2 2 6 3" xfId="35233"/>
    <cellStyle name="Note 2 2 2 2 6 3 2" xfId="35234"/>
    <cellStyle name="Note 2 2 2 2 6 4" xfId="35235"/>
    <cellStyle name="Note 2 2 2 2 7" xfId="35236"/>
    <cellStyle name="Note 2 2 2 2 7 2" xfId="35237"/>
    <cellStyle name="Note 2 2 2 2 7 2 2" xfId="35238"/>
    <cellStyle name="Note 2 2 2 2 7 3" xfId="35239"/>
    <cellStyle name="Note 2 2 2 2 8" xfId="35240"/>
    <cellStyle name="Note 2 2 2 2 8 2" xfId="35241"/>
    <cellStyle name="Note 2 2 2 2 9" xfId="35242"/>
    <cellStyle name="Note 2 2 2 3" xfId="35243"/>
    <cellStyle name="Note 2 2 2 3 2" xfId="35244"/>
    <cellStyle name="Note 2 2 2 3 2 2" xfId="35245"/>
    <cellStyle name="Note 2 2 2 3 2 2 2" xfId="35246"/>
    <cellStyle name="Note 2 2 2 3 2 2 2 2" xfId="35247"/>
    <cellStyle name="Note 2 2 2 3 2 2 2 2 2" xfId="35248"/>
    <cellStyle name="Note 2 2 2 3 2 2 2 2 2 2" xfId="35249"/>
    <cellStyle name="Note 2 2 2 3 2 2 2 2 2 2 2" xfId="35250"/>
    <cellStyle name="Note 2 2 2 3 2 2 2 2 2 3" xfId="35251"/>
    <cellStyle name="Note 2 2 2 3 2 2 2 2 3" xfId="35252"/>
    <cellStyle name="Note 2 2 2 3 2 2 2 2 3 2" xfId="35253"/>
    <cellStyle name="Note 2 2 2 3 2 2 2 2 4" xfId="35254"/>
    <cellStyle name="Note 2 2 2 3 2 2 2 3" xfId="35255"/>
    <cellStyle name="Note 2 2 2 3 2 2 2 3 2" xfId="35256"/>
    <cellStyle name="Note 2 2 2 3 2 2 2 3 2 2" xfId="35257"/>
    <cellStyle name="Note 2 2 2 3 2 2 2 3 3" xfId="35258"/>
    <cellStyle name="Note 2 2 2 3 2 2 2 4" xfId="35259"/>
    <cellStyle name="Note 2 2 2 3 2 2 2 4 2" xfId="35260"/>
    <cellStyle name="Note 2 2 2 3 2 2 2 5" xfId="35261"/>
    <cellStyle name="Note 2 2 2 3 2 2 3" xfId="35262"/>
    <cellStyle name="Note 2 2 2 3 2 2 3 2" xfId="35263"/>
    <cellStyle name="Note 2 2 2 3 2 2 3 2 2" xfId="35264"/>
    <cellStyle name="Note 2 2 2 3 2 2 3 2 2 2" xfId="35265"/>
    <cellStyle name="Note 2 2 2 3 2 2 3 2 3" xfId="35266"/>
    <cellStyle name="Note 2 2 2 3 2 2 3 3" xfId="35267"/>
    <cellStyle name="Note 2 2 2 3 2 2 3 3 2" xfId="35268"/>
    <cellStyle name="Note 2 2 2 3 2 2 3 4" xfId="35269"/>
    <cellStyle name="Note 2 2 2 3 2 2 4" xfId="35270"/>
    <cellStyle name="Note 2 2 2 3 2 2 4 2" xfId="35271"/>
    <cellStyle name="Note 2 2 2 3 2 2 4 2 2" xfId="35272"/>
    <cellStyle name="Note 2 2 2 3 2 2 4 3" xfId="35273"/>
    <cellStyle name="Note 2 2 2 3 2 2 5" xfId="35274"/>
    <cellStyle name="Note 2 2 2 3 2 2 5 2" xfId="35275"/>
    <cellStyle name="Note 2 2 2 3 2 2 6" xfId="35276"/>
    <cellStyle name="Note 2 2 2 3 2 3" xfId="35277"/>
    <cellStyle name="Note 2 2 2 3 2 3 2" xfId="35278"/>
    <cellStyle name="Note 2 2 2 3 2 3 2 2" xfId="35279"/>
    <cellStyle name="Note 2 2 2 3 2 3 2 2 2" xfId="35280"/>
    <cellStyle name="Note 2 2 2 3 2 3 2 2 2 2" xfId="35281"/>
    <cellStyle name="Note 2 2 2 3 2 3 2 2 3" xfId="35282"/>
    <cellStyle name="Note 2 2 2 3 2 3 2 3" xfId="35283"/>
    <cellStyle name="Note 2 2 2 3 2 3 2 3 2" xfId="35284"/>
    <cellStyle name="Note 2 2 2 3 2 3 2 4" xfId="35285"/>
    <cellStyle name="Note 2 2 2 3 2 3 3" xfId="35286"/>
    <cellStyle name="Note 2 2 2 3 2 3 3 2" xfId="35287"/>
    <cellStyle name="Note 2 2 2 3 2 3 3 2 2" xfId="35288"/>
    <cellStyle name="Note 2 2 2 3 2 3 3 3" xfId="35289"/>
    <cellStyle name="Note 2 2 2 3 2 3 4" xfId="35290"/>
    <cellStyle name="Note 2 2 2 3 2 3 4 2" xfId="35291"/>
    <cellStyle name="Note 2 2 2 3 2 3 5" xfId="35292"/>
    <cellStyle name="Note 2 2 2 3 2 4" xfId="35293"/>
    <cellStyle name="Note 2 2 2 3 2 4 2" xfId="35294"/>
    <cellStyle name="Note 2 2 2 3 2 4 2 2" xfId="35295"/>
    <cellStyle name="Note 2 2 2 3 2 4 2 2 2" xfId="35296"/>
    <cellStyle name="Note 2 2 2 3 2 4 2 3" xfId="35297"/>
    <cellStyle name="Note 2 2 2 3 2 4 3" xfId="35298"/>
    <cellStyle name="Note 2 2 2 3 2 4 3 2" xfId="35299"/>
    <cellStyle name="Note 2 2 2 3 2 4 4" xfId="35300"/>
    <cellStyle name="Note 2 2 2 3 2 5" xfId="35301"/>
    <cellStyle name="Note 2 2 2 3 2 5 2" xfId="35302"/>
    <cellStyle name="Note 2 2 2 3 2 5 2 2" xfId="35303"/>
    <cellStyle name="Note 2 2 2 3 2 5 3" xfId="35304"/>
    <cellStyle name="Note 2 2 2 3 2 6" xfId="35305"/>
    <cellStyle name="Note 2 2 2 3 2 6 2" xfId="35306"/>
    <cellStyle name="Note 2 2 2 3 2 7" xfId="35307"/>
    <cellStyle name="Note 2 2 2 3 3" xfId="35308"/>
    <cellStyle name="Note 2 2 2 3 3 2" xfId="35309"/>
    <cellStyle name="Note 2 2 2 3 3 2 2" xfId="35310"/>
    <cellStyle name="Note 2 2 2 3 3 2 2 2" xfId="35311"/>
    <cellStyle name="Note 2 2 2 3 3 2 2 2 2" xfId="35312"/>
    <cellStyle name="Note 2 2 2 3 3 2 2 2 2 2" xfId="35313"/>
    <cellStyle name="Note 2 2 2 3 3 2 2 2 3" xfId="35314"/>
    <cellStyle name="Note 2 2 2 3 3 2 2 3" xfId="35315"/>
    <cellStyle name="Note 2 2 2 3 3 2 2 3 2" xfId="35316"/>
    <cellStyle name="Note 2 2 2 3 3 2 2 4" xfId="35317"/>
    <cellStyle name="Note 2 2 2 3 3 2 3" xfId="35318"/>
    <cellStyle name="Note 2 2 2 3 3 2 3 2" xfId="35319"/>
    <cellStyle name="Note 2 2 2 3 3 2 3 2 2" xfId="35320"/>
    <cellStyle name="Note 2 2 2 3 3 2 3 3" xfId="35321"/>
    <cellStyle name="Note 2 2 2 3 3 2 4" xfId="35322"/>
    <cellStyle name="Note 2 2 2 3 3 2 4 2" xfId="35323"/>
    <cellStyle name="Note 2 2 2 3 3 2 5" xfId="35324"/>
    <cellStyle name="Note 2 2 2 3 3 3" xfId="35325"/>
    <cellStyle name="Note 2 2 2 3 3 3 2" xfId="35326"/>
    <cellStyle name="Note 2 2 2 3 3 3 2 2" xfId="35327"/>
    <cellStyle name="Note 2 2 2 3 3 3 2 2 2" xfId="35328"/>
    <cellStyle name="Note 2 2 2 3 3 3 2 3" xfId="35329"/>
    <cellStyle name="Note 2 2 2 3 3 3 3" xfId="35330"/>
    <cellStyle name="Note 2 2 2 3 3 3 3 2" xfId="35331"/>
    <cellStyle name="Note 2 2 2 3 3 3 4" xfId="35332"/>
    <cellStyle name="Note 2 2 2 3 3 4" xfId="35333"/>
    <cellStyle name="Note 2 2 2 3 3 4 2" xfId="35334"/>
    <cellStyle name="Note 2 2 2 3 3 4 2 2" xfId="35335"/>
    <cellStyle name="Note 2 2 2 3 3 4 3" xfId="35336"/>
    <cellStyle name="Note 2 2 2 3 3 5" xfId="35337"/>
    <cellStyle name="Note 2 2 2 3 3 5 2" xfId="35338"/>
    <cellStyle name="Note 2 2 2 3 3 6" xfId="35339"/>
    <cellStyle name="Note 2 2 2 3 4" xfId="35340"/>
    <cellStyle name="Note 2 2 2 3 4 2" xfId="35341"/>
    <cellStyle name="Note 2 2 2 3 4 2 2" xfId="35342"/>
    <cellStyle name="Note 2 2 2 3 4 2 2 2" xfId="35343"/>
    <cellStyle name="Note 2 2 2 3 4 2 2 2 2" xfId="35344"/>
    <cellStyle name="Note 2 2 2 3 4 2 2 3" xfId="35345"/>
    <cellStyle name="Note 2 2 2 3 4 2 3" xfId="35346"/>
    <cellStyle name="Note 2 2 2 3 4 2 3 2" xfId="35347"/>
    <cellStyle name="Note 2 2 2 3 4 2 4" xfId="35348"/>
    <cellStyle name="Note 2 2 2 3 4 3" xfId="35349"/>
    <cellStyle name="Note 2 2 2 3 4 3 2" xfId="35350"/>
    <cellStyle name="Note 2 2 2 3 4 3 2 2" xfId="35351"/>
    <cellStyle name="Note 2 2 2 3 4 3 3" xfId="35352"/>
    <cellStyle name="Note 2 2 2 3 4 4" xfId="35353"/>
    <cellStyle name="Note 2 2 2 3 4 4 2" xfId="35354"/>
    <cellStyle name="Note 2 2 2 3 4 5" xfId="35355"/>
    <cellStyle name="Note 2 2 2 3 5" xfId="35356"/>
    <cellStyle name="Note 2 2 2 3 5 2" xfId="35357"/>
    <cellStyle name="Note 2 2 2 3 5 2 2" xfId="35358"/>
    <cellStyle name="Note 2 2 2 3 5 2 2 2" xfId="35359"/>
    <cellStyle name="Note 2 2 2 3 5 2 3" xfId="35360"/>
    <cellStyle name="Note 2 2 2 3 5 3" xfId="35361"/>
    <cellStyle name="Note 2 2 2 3 5 3 2" xfId="35362"/>
    <cellStyle name="Note 2 2 2 3 5 4" xfId="35363"/>
    <cellStyle name="Note 2 2 2 3 6" xfId="35364"/>
    <cellStyle name="Note 2 2 2 3 6 2" xfId="35365"/>
    <cellStyle name="Note 2 2 2 3 6 2 2" xfId="35366"/>
    <cellStyle name="Note 2 2 2 3 6 3" xfId="35367"/>
    <cellStyle name="Note 2 2 2 3 7" xfId="35368"/>
    <cellStyle name="Note 2 2 2 3 7 2" xfId="35369"/>
    <cellStyle name="Note 2 2 2 3 8" xfId="35370"/>
    <cellStyle name="Note 2 2 2 4" xfId="35371"/>
    <cellStyle name="Note 2 2 2 4 2" xfId="35372"/>
    <cellStyle name="Note 2 2 2 4 2 2" xfId="35373"/>
    <cellStyle name="Note 2 2 2 4 2 2 2" xfId="35374"/>
    <cellStyle name="Note 2 2 2 4 2 2 2 2" xfId="35375"/>
    <cellStyle name="Note 2 2 2 4 2 2 2 2 2" xfId="35376"/>
    <cellStyle name="Note 2 2 2 4 2 2 2 2 2 2" xfId="35377"/>
    <cellStyle name="Note 2 2 2 4 2 2 2 2 3" xfId="35378"/>
    <cellStyle name="Note 2 2 2 4 2 2 2 3" xfId="35379"/>
    <cellStyle name="Note 2 2 2 4 2 2 2 3 2" xfId="35380"/>
    <cellStyle name="Note 2 2 2 4 2 2 2 4" xfId="35381"/>
    <cellStyle name="Note 2 2 2 4 2 2 3" xfId="35382"/>
    <cellStyle name="Note 2 2 2 4 2 2 3 2" xfId="35383"/>
    <cellStyle name="Note 2 2 2 4 2 2 3 2 2" xfId="35384"/>
    <cellStyle name="Note 2 2 2 4 2 2 3 3" xfId="35385"/>
    <cellStyle name="Note 2 2 2 4 2 2 4" xfId="35386"/>
    <cellStyle name="Note 2 2 2 4 2 2 4 2" xfId="35387"/>
    <cellStyle name="Note 2 2 2 4 2 2 5" xfId="35388"/>
    <cellStyle name="Note 2 2 2 4 2 3" xfId="35389"/>
    <cellStyle name="Note 2 2 2 4 2 3 2" xfId="35390"/>
    <cellStyle name="Note 2 2 2 4 2 3 2 2" xfId="35391"/>
    <cellStyle name="Note 2 2 2 4 2 3 2 2 2" xfId="35392"/>
    <cellStyle name="Note 2 2 2 4 2 3 2 3" xfId="35393"/>
    <cellStyle name="Note 2 2 2 4 2 3 3" xfId="35394"/>
    <cellStyle name="Note 2 2 2 4 2 3 3 2" xfId="35395"/>
    <cellStyle name="Note 2 2 2 4 2 3 4" xfId="35396"/>
    <cellStyle name="Note 2 2 2 4 2 4" xfId="35397"/>
    <cellStyle name="Note 2 2 2 4 2 4 2" xfId="35398"/>
    <cellStyle name="Note 2 2 2 4 2 4 2 2" xfId="35399"/>
    <cellStyle name="Note 2 2 2 4 2 4 3" xfId="35400"/>
    <cellStyle name="Note 2 2 2 4 2 5" xfId="35401"/>
    <cellStyle name="Note 2 2 2 4 2 5 2" xfId="35402"/>
    <cellStyle name="Note 2 2 2 4 2 6" xfId="35403"/>
    <cellStyle name="Note 2 2 2 4 3" xfId="35404"/>
    <cellStyle name="Note 2 2 2 4 3 2" xfId="35405"/>
    <cellStyle name="Note 2 2 2 4 3 2 2" xfId="35406"/>
    <cellStyle name="Note 2 2 2 4 3 2 2 2" xfId="35407"/>
    <cellStyle name="Note 2 2 2 4 3 2 2 2 2" xfId="35408"/>
    <cellStyle name="Note 2 2 2 4 3 2 2 3" xfId="35409"/>
    <cellStyle name="Note 2 2 2 4 3 2 3" xfId="35410"/>
    <cellStyle name="Note 2 2 2 4 3 2 3 2" xfId="35411"/>
    <cellStyle name="Note 2 2 2 4 3 2 4" xfId="35412"/>
    <cellStyle name="Note 2 2 2 4 3 3" xfId="35413"/>
    <cellStyle name="Note 2 2 2 4 3 3 2" xfId="35414"/>
    <cellStyle name="Note 2 2 2 4 3 3 2 2" xfId="35415"/>
    <cellStyle name="Note 2 2 2 4 3 3 3" xfId="35416"/>
    <cellStyle name="Note 2 2 2 4 3 4" xfId="35417"/>
    <cellStyle name="Note 2 2 2 4 3 4 2" xfId="35418"/>
    <cellStyle name="Note 2 2 2 4 3 5" xfId="35419"/>
    <cellStyle name="Note 2 2 2 4 4" xfId="35420"/>
    <cellStyle name="Note 2 2 2 4 4 2" xfId="35421"/>
    <cellStyle name="Note 2 2 2 4 4 2 2" xfId="35422"/>
    <cellStyle name="Note 2 2 2 4 4 2 2 2" xfId="35423"/>
    <cellStyle name="Note 2 2 2 4 4 2 3" xfId="35424"/>
    <cellStyle name="Note 2 2 2 4 4 3" xfId="35425"/>
    <cellStyle name="Note 2 2 2 4 4 3 2" xfId="35426"/>
    <cellStyle name="Note 2 2 2 4 4 4" xfId="35427"/>
    <cellStyle name="Note 2 2 2 4 5" xfId="35428"/>
    <cellStyle name="Note 2 2 2 4 5 2" xfId="35429"/>
    <cellStyle name="Note 2 2 2 4 5 2 2" xfId="35430"/>
    <cellStyle name="Note 2 2 2 4 5 3" xfId="35431"/>
    <cellStyle name="Note 2 2 2 4 6" xfId="35432"/>
    <cellStyle name="Note 2 2 2 4 6 2" xfId="35433"/>
    <cellStyle name="Note 2 2 2 4 7" xfId="35434"/>
    <cellStyle name="Note 2 2 2 5" xfId="35435"/>
    <cellStyle name="Note 2 2 2 5 2" xfId="35436"/>
    <cellStyle name="Note 2 2 2 5 2 2" xfId="35437"/>
    <cellStyle name="Note 2 2 2 5 2 2 2" xfId="35438"/>
    <cellStyle name="Note 2 2 2 5 2 2 2 2" xfId="35439"/>
    <cellStyle name="Note 2 2 2 5 2 2 2 2 2" xfId="35440"/>
    <cellStyle name="Note 2 2 2 5 2 2 2 3" xfId="35441"/>
    <cellStyle name="Note 2 2 2 5 2 2 3" xfId="35442"/>
    <cellStyle name="Note 2 2 2 5 2 2 3 2" xfId="35443"/>
    <cellStyle name="Note 2 2 2 5 2 2 4" xfId="35444"/>
    <cellStyle name="Note 2 2 2 5 2 3" xfId="35445"/>
    <cellStyle name="Note 2 2 2 5 2 3 2" xfId="35446"/>
    <cellStyle name="Note 2 2 2 5 2 3 2 2" xfId="35447"/>
    <cellStyle name="Note 2 2 2 5 2 3 3" xfId="35448"/>
    <cellStyle name="Note 2 2 2 5 2 4" xfId="35449"/>
    <cellStyle name="Note 2 2 2 5 2 4 2" xfId="35450"/>
    <cellStyle name="Note 2 2 2 5 2 5" xfId="35451"/>
    <cellStyle name="Note 2 2 2 5 3" xfId="35452"/>
    <cellStyle name="Note 2 2 2 5 3 2" xfId="35453"/>
    <cellStyle name="Note 2 2 2 5 3 2 2" xfId="35454"/>
    <cellStyle name="Note 2 2 2 5 3 2 2 2" xfId="35455"/>
    <cellStyle name="Note 2 2 2 5 3 2 3" xfId="35456"/>
    <cellStyle name="Note 2 2 2 5 3 3" xfId="35457"/>
    <cellStyle name="Note 2 2 2 5 3 3 2" xfId="35458"/>
    <cellStyle name="Note 2 2 2 5 3 4" xfId="35459"/>
    <cellStyle name="Note 2 2 2 5 4" xfId="35460"/>
    <cellStyle name="Note 2 2 2 5 4 2" xfId="35461"/>
    <cellStyle name="Note 2 2 2 5 4 2 2" xfId="35462"/>
    <cellStyle name="Note 2 2 2 5 4 3" xfId="35463"/>
    <cellStyle name="Note 2 2 2 5 5" xfId="35464"/>
    <cellStyle name="Note 2 2 2 5 5 2" xfId="35465"/>
    <cellStyle name="Note 2 2 2 5 6" xfId="35466"/>
    <cellStyle name="Note 2 2 2 6" xfId="35467"/>
    <cellStyle name="Note 2 2 2 6 2" xfId="35468"/>
    <cellStyle name="Note 2 2 2 6 2 2" xfId="35469"/>
    <cellStyle name="Note 2 2 2 6 2 2 2" xfId="35470"/>
    <cellStyle name="Note 2 2 2 6 2 2 2 2" xfId="35471"/>
    <cellStyle name="Note 2 2 2 6 2 2 3" xfId="35472"/>
    <cellStyle name="Note 2 2 2 6 2 3" xfId="35473"/>
    <cellStyle name="Note 2 2 2 6 2 3 2" xfId="35474"/>
    <cellStyle name="Note 2 2 2 6 2 4" xfId="35475"/>
    <cellStyle name="Note 2 2 2 6 3" xfId="35476"/>
    <cellStyle name="Note 2 2 2 6 3 2" xfId="35477"/>
    <cellStyle name="Note 2 2 2 6 3 2 2" xfId="35478"/>
    <cellStyle name="Note 2 2 2 6 3 3" xfId="35479"/>
    <cellStyle name="Note 2 2 2 6 4" xfId="35480"/>
    <cellStyle name="Note 2 2 2 6 4 2" xfId="35481"/>
    <cellStyle name="Note 2 2 2 6 5" xfId="35482"/>
    <cellStyle name="Note 2 2 2 7" xfId="35483"/>
    <cellStyle name="Note 2 2 2 7 2" xfId="35484"/>
    <cellStyle name="Note 2 2 2 7 2 2" xfId="35485"/>
    <cellStyle name="Note 2 2 2 7 2 2 2" xfId="35486"/>
    <cellStyle name="Note 2 2 2 7 2 3" xfId="35487"/>
    <cellStyle name="Note 2 2 2 7 3" xfId="35488"/>
    <cellStyle name="Note 2 2 2 7 3 2" xfId="35489"/>
    <cellStyle name="Note 2 2 2 7 4" xfId="35490"/>
    <cellStyle name="Note 2 2 2 8" xfId="35491"/>
    <cellStyle name="Note 2 2 2 8 2" xfId="35492"/>
    <cellStyle name="Note 2 2 2 8 2 2" xfId="35493"/>
    <cellStyle name="Note 2 2 2 8 3" xfId="35494"/>
    <cellStyle name="Note 2 2 2 9" xfId="35495"/>
    <cellStyle name="Note 2 2 2 9 2" xfId="35496"/>
    <cellStyle name="Note 2 2 3" xfId="35497"/>
    <cellStyle name="Note 2 2 3 2" xfId="35498"/>
    <cellStyle name="Note 2 2 3 2 2" xfId="35499"/>
    <cellStyle name="Note 2 2 3 2 2 2" xfId="35500"/>
    <cellStyle name="Note 2 2 3 2 2 2 2" xfId="35501"/>
    <cellStyle name="Note 2 2 3 2 2 2 2 2" xfId="35502"/>
    <cellStyle name="Note 2 2 3 2 2 2 2 2 2" xfId="35503"/>
    <cellStyle name="Note 2 2 3 2 2 2 2 2 2 2" xfId="35504"/>
    <cellStyle name="Note 2 2 3 2 2 2 2 2 2 2 2" xfId="35505"/>
    <cellStyle name="Note 2 2 3 2 2 2 2 2 2 3" xfId="35506"/>
    <cellStyle name="Note 2 2 3 2 2 2 2 2 3" xfId="35507"/>
    <cellStyle name="Note 2 2 3 2 2 2 2 2 3 2" xfId="35508"/>
    <cellStyle name="Note 2 2 3 2 2 2 2 2 4" xfId="35509"/>
    <cellStyle name="Note 2 2 3 2 2 2 2 3" xfId="35510"/>
    <cellStyle name="Note 2 2 3 2 2 2 2 3 2" xfId="35511"/>
    <cellStyle name="Note 2 2 3 2 2 2 2 3 2 2" xfId="35512"/>
    <cellStyle name="Note 2 2 3 2 2 2 2 3 3" xfId="35513"/>
    <cellStyle name="Note 2 2 3 2 2 2 2 4" xfId="35514"/>
    <cellStyle name="Note 2 2 3 2 2 2 2 4 2" xfId="35515"/>
    <cellStyle name="Note 2 2 3 2 2 2 2 5" xfId="35516"/>
    <cellStyle name="Note 2 2 3 2 2 2 3" xfId="35517"/>
    <cellStyle name="Note 2 2 3 2 2 2 3 2" xfId="35518"/>
    <cellStyle name="Note 2 2 3 2 2 2 3 2 2" xfId="35519"/>
    <cellStyle name="Note 2 2 3 2 2 2 3 2 2 2" xfId="35520"/>
    <cellStyle name="Note 2 2 3 2 2 2 3 2 3" xfId="35521"/>
    <cellStyle name="Note 2 2 3 2 2 2 3 3" xfId="35522"/>
    <cellStyle name="Note 2 2 3 2 2 2 3 3 2" xfId="35523"/>
    <cellStyle name="Note 2 2 3 2 2 2 3 4" xfId="35524"/>
    <cellStyle name="Note 2 2 3 2 2 2 4" xfId="35525"/>
    <cellStyle name="Note 2 2 3 2 2 2 4 2" xfId="35526"/>
    <cellStyle name="Note 2 2 3 2 2 2 4 2 2" xfId="35527"/>
    <cellStyle name="Note 2 2 3 2 2 2 4 3" xfId="35528"/>
    <cellStyle name="Note 2 2 3 2 2 2 5" xfId="35529"/>
    <cellStyle name="Note 2 2 3 2 2 2 5 2" xfId="35530"/>
    <cellStyle name="Note 2 2 3 2 2 2 6" xfId="35531"/>
    <cellStyle name="Note 2 2 3 2 2 3" xfId="35532"/>
    <cellStyle name="Note 2 2 3 2 2 3 2" xfId="35533"/>
    <cellStyle name="Note 2 2 3 2 2 3 2 2" xfId="35534"/>
    <cellStyle name="Note 2 2 3 2 2 3 2 2 2" xfId="35535"/>
    <cellStyle name="Note 2 2 3 2 2 3 2 2 2 2" xfId="35536"/>
    <cellStyle name="Note 2 2 3 2 2 3 2 2 3" xfId="35537"/>
    <cellStyle name="Note 2 2 3 2 2 3 2 3" xfId="35538"/>
    <cellStyle name="Note 2 2 3 2 2 3 2 3 2" xfId="35539"/>
    <cellStyle name="Note 2 2 3 2 2 3 2 4" xfId="35540"/>
    <cellStyle name="Note 2 2 3 2 2 3 3" xfId="35541"/>
    <cellStyle name="Note 2 2 3 2 2 3 3 2" xfId="35542"/>
    <cellStyle name="Note 2 2 3 2 2 3 3 2 2" xfId="35543"/>
    <cellStyle name="Note 2 2 3 2 2 3 3 3" xfId="35544"/>
    <cellStyle name="Note 2 2 3 2 2 3 4" xfId="35545"/>
    <cellStyle name="Note 2 2 3 2 2 3 4 2" xfId="35546"/>
    <cellStyle name="Note 2 2 3 2 2 3 5" xfId="35547"/>
    <cellStyle name="Note 2 2 3 2 2 4" xfId="35548"/>
    <cellStyle name="Note 2 2 3 2 2 4 2" xfId="35549"/>
    <cellStyle name="Note 2 2 3 2 2 4 2 2" xfId="35550"/>
    <cellStyle name="Note 2 2 3 2 2 4 2 2 2" xfId="35551"/>
    <cellStyle name="Note 2 2 3 2 2 4 2 3" xfId="35552"/>
    <cellStyle name="Note 2 2 3 2 2 4 3" xfId="35553"/>
    <cellStyle name="Note 2 2 3 2 2 4 3 2" xfId="35554"/>
    <cellStyle name="Note 2 2 3 2 2 4 4" xfId="35555"/>
    <cellStyle name="Note 2 2 3 2 2 5" xfId="35556"/>
    <cellStyle name="Note 2 2 3 2 2 5 2" xfId="35557"/>
    <cellStyle name="Note 2 2 3 2 2 5 2 2" xfId="35558"/>
    <cellStyle name="Note 2 2 3 2 2 5 3" xfId="35559"/>
    <cellStyle name="Note 2 2 3 2 2 6" xfId="35560"/>
    <cellStyle name="Note 2 2 3 2 2 6 2" xfId="35561"/>
    <cellStyle name="Note 2 2 3 2 2 7" xfId="35562"/>
    <cellStyle name="Note 2 2 3 2 3" xfId="35563"/>
    <cellStyle name="Note 2 2 3 2 3 2" xfId="35564"/>
    <cellStyle name="Note 2 2 3 2 3 2 2" xfId="35565"/>
    <cellStyle name="Note 2 2 3 2 3 2 2 2" xfId="35566"/>
    <cellStyle name="Note 2 2 3 2 3 2 2 2 2" xfId="35567"/>
    <cellStyle name="Note 2 2 3 2 3 2 2 2 2 2" xfId="35568"/>
    <cellStyle name="Note 2 2 3 2 3 2 2 2 3" xfId="35569"/>
    <cellStyle name="Note 2 2 3 2 3 2 2 3" xfId="35570"/>
    <cellStyle name="Note 2 2 3 2 3 2 2 3 2" xfId="35571"/>
    <cellStyle name="Note 2 2 3 2 3 2 2 4" xfId="35572"/>
    <cellStyle name="Note 2 2 3 2 3 2 3" xfId="35573"/>
    <cellStyle name="Note 2 2 3 2 3 2 3 2" xfId="35574"/>
    <cellStyle name="Note 2 2 3 2 3 2 3 2 2" xfId="35575"/>
    <cellStyle name="Note 2 2 3 2 3 2 3 3" xfId="35576"/>
    <cellStyle name="Note 2 2 3 2 3 2 4" xfId="35577"/>
    <cellStyle name="Note 2 2 3 2 3 2 4 2" xfId="35578"/>
    <cellStyle name="Note 2 2 3 2 3 2 5" xfId="35579"/>
    <cellStyle name="Note 2 2 3 2 3 3" xfId="35580"/>
    <cellStyle name="Note 2 2 3 2 3 3 2" xfId="35581"/>
    <cellStyle name="Note 2 2 3 2 3 3 2 2" xfId="35582"/>
    <cellStyle name="Note 2 2 3 2 3 3 2 2 2" xfId="35583"/>
    <cellStyle name="Note 2 2 3 2 3 3 2 3" xfId="35584"/>
    <cellStyle name="Note 2 2 3 2 3 3 3" xfId="35585"/>
    <cellStyle name="Note 2 2 3 2 3 3 3 2" xfId="35586"/>
    <cellStyle name="Note 2 2 3 2 3 3 4" xfId="35587"/>
    <cellStyle name="Note 2 2 3 2 3 4" xfId="35588"/>
    <cellStyle name="Note 2 2 3 2 3 4 2" xfId="35589"/>
    <cellStyle name="Note 2 2 3 2 3 4 2 2" xfId="35590"/>
    <cellStyle name="Note 2 2 3 2 3 4 3" xfId="35591"/>
    <cellStyle name="Note 2 2 3 2 3 5" xfId="35592"/>
    <cellStyle name="Note 2 2 3 2 3 5 2" xfId="35593"/>
    <cellStyle name="Note 2 2 3 2 3 6" xfId="35594"/>
    <cellStyle name="Note 2 2 3 2 4" xfId="35595"/>
    <cellStyle name="Note 2 2 3 2 4 2" xfId="35596"/>
    <cellStyle name="Note 2 2 3 2 4 2 2" xfId="35597"/>
    <cellStyle name="Note 2 2 3 2 4 2 2 2" xfId="35598"/>
    <cellStyle name="Note 2 2 3 2 4 2 2 2 2" xfId="35599"/>
    <cellStyle name="Note 2 2 3 2 4 2 2 3" xfId="35600"/>
    <cellStyle name="Note 2 2 3 2 4 2 3" xfId="35601"/>
    <cellStyle name="Note 2 2 3 2 4 2 3 2" xfId="35602"/>
    <cellStyle name="Note 2 2 3 2 4 2 4" xfId="35603"/>
    <cellStyle name="Note 2 2 3 2 4 3" xfId="35604"/>
    <cellStyle name="Note 2 2 3 2 4 3 2" xfId="35605"/>
    <cellStyle name="Note 2 2 3 2 4 3 2 2" xfId="35606"/>
    <cellStyle name="Note 2 2 3 2 4 3 3" xfId="35607"/>
    <cellStyle name="Note 2 2 3 2 4 4" xfId="35608"/>
    <cellStyle name="Note 2 2 3 2 4 4 2" xfId="35609"/>
    <cellStyle name="Note 2 2 3 2 4 5" xfId="35610"/>
    <cellStyle name="Note 2 2 3 2 5" xfId="35611"/>
    <cellStyle name="Note 2 2 3 2 5 2" xfId="35612"/>
    <cellStyle name="Note 2 2 3 2 5 2 2" xfId="35613"/>
    <cellStyle name="Note 2 2 3 2 5 2 2 2" xfId="35614"/>
    <cellStyle name="Note 2 2 3 2 5 2 3" xfId="35615"/>
    <cellStyle name="Note 2 2 3 2 5 3" xfId="35616"/>
    <cellStyle name="Note 2 2 3 2 5 3 2" xfId="35617"/>
    <cellStyle name="Note 2 2 3 2 5 4" xfId="35618"/>
    <cellStyle name="Note 2 2 3 2 6" xfId="35619"/>
    <cellStyle name="Note 2 2 3 2 6 2" xfId="35620"/>
    <cellStyle name="Note 2 2 3 2 6 2 2" xfId="35621"/>
    <cellStyle name="Note 2 2 3 2 6 3" xfId="35622"/>
    <cellStyle name="Note 2 2 3 2 7" xfId="35623"/>
    <cellStyle name="Note 2 2 3 2 7 2" xfId="35624"/>
    <cellStyle name="Note 2 2 3 2 8" xfId="35625"/>
    <cellStyle name="Note 2 2 3 3" xfId="35626"/>
    <cellStyle name="Note 2 2 3 3 2" xfId="35627"/>
    <cellStyle name="Note 2 2 3 3 2 2" xfId="35628"/>
    <cellStyle name="Note 2 2 3 3 2 2 2" xfId="35629"/>
    <cellStyle name="Note 2 2 3 3 2 2 2 2" xfId="35630"/>
    <cellStyle name="Note 2 2 3 3 2 2 2 2 2" xfId="35631"/>
    <cellStyle name="Note 2 2 3 3 2 2 2 2 2 2" xfId="35632"/>
    <cellStyle name="Note 2 2 3 3 2 2 2 2 3" xfId="35633"/>
    <cellStyle name="Note 2 2 3 3 2 2 2 3" xfId="35634"/>
    <cellStyle name="Note 2 2 3 3 2 2 2 3 2" xfId="35635"/>
    <cellStyle name="Note 2 2 3 3 2 2 2 4" xfId="35636"/>
    <cellStyle name="Note 2 2 3 3 2 2 3" xfId="35637"/>
    <cellStyle name="Note 2 2 3 3 2 2 3 2" xfId="35638"/>
    <cellStyle name="Note 2 2 3 3 2 2 3 2 2" xfId="35639"/>
    <cellStyle name="Note 2 2 3 3 2 2 3 3" xfId="35640"/>
    <cellStyle name="Note 2 2 3 3 2 2 4" xfId="35641"/>
    <cellStyle name="Note 2 2 3 3 2 2 4 2" xfId="35642"/>
    <cellStyle name="Note 2 2 3 3 2 2 5" xfId="35643"/>
    <cellStyle name="Note 2 2 3 3 2 3" xfId="35644"/>
    <cellStyle name="Note 2 2 3 3 2 3 2" xfId="35645"/>
    <cellStyle name="Note 2 2 3 3 2 3 2 2" xfId="35646"/>
    <cellStyle name="Note 2 2 3 3 2 3 2 2 2" xfId="35647"/>
    <cellStyle name="Note 2 2 3 3 2 3 2 3" xfId="35648"/>
    <cellStyle name="Note 2 2 3 3 2 3 3" xfId="35649"/>
    <cellStyle name="Note 2 2 3 3 2 3 3 2" xfId="35650"/>
    <cellStyle name="Note 2 2 3 3 2 3 4" xfId="35651"/>
    <cellStyle name="Note 2 2 3 3 2 4" xfId="35652"/>
    <cellStyle name="Note 2 2 3 3 2 4 2" xfId="35653"/>
    <cellStyle name="Note 2 2 3 3 2 4 2 2" xfId="35654"/>
    <cellStyle name="Note 2 2 3 3 2 4 3" xfId="35655"/>
    <cellStyle name="Note 2 2 3 3 2 5" xfId="35656"/>
    <cellStyle name="Note 2 2 3 3 2 5 2" xfId="35657"/>
    <cellStyle name="Note 2 2 3 3 2 6" xfId="35658"/>
    <cellStyle name="Note 2 2 3 3 3" xfId="35659"/>
    <cellStyle name="Note 2 2 3 3 3 2" xfId="35660"/>
    <cellStyle name="Note 2 2 3 3 3 2 2" xfId="35661"/>
    <cellStyle name="Note 2 2 3 3 3 2 2 2" xfId="35662"/>
    <cellStyle name="Note 2 2 3 3 3 2 2 2 2" xfId="35663"/>
    <cellStyle name="Note 2 2 3 3 3 2 2 3" xfId="35664"/>
    <cellStyle name="Note 2 2 3 3 3 2 3" xfId="35665"/>
    <cellStyle name="Note 2 2 3 3 3 2 3 2" xfId="35666"/>
    <cellStyle name="Note 2 2 3 3 3 2 4" xfId="35667"/>
    <cellStyle name="Note 2 2 3 3 3 3" xfId="35668"/>
    <cellStyle name="Note 2 2 3 3 3 3 2" xfId="35669"/>
    <cellStyle name="Note 2 2 3 3 3 3 2 2" xfId="35670"/>
    <cellStyle name="Note 2 2 3 3 3 3 3" xfId="35671"/>
    <cellStyle name="Note 2 2 3 3 3 4" xfId="35672"/>
    <cellStyle name="Note 2 2 3 3 3 4 2" xfId="35673"/>
    <cellStyle name="Note 2 2 3 3 3 5" xfId="35674"/>
    <cellStyle name="Note 2 2 3 3 4" xfId="35675"/>
    <cellStyle name="Note 2 2 3 3 4 2" xfId="35676"/>
    <cellStyle name="Note 2 2 3 3 4 2 2" xfId="35677"/>
    <cellStyle name="Note 2 2 3 3 4 2 2 2" xfId="35678"/>
    <cellStyle name="Note 2 2 3 3 4 2 3" xfId="35679"/>
    <cellStyle name="Note 2 2 3 3 4 3" xfId="35680"/>
    <cellStyle name="Note 2 2 3 3 4 3 2" xfId="35681"/>
    <cellStyle name="Note 2 2 3 3 4 4" xfId="35682"/>
    <cellStyle name="Note 2 2 3 3 5" xfId="35683"/>
    <cellStyle name="Note 2 2 3 3 5 2" xfId="35684"/>
    <cellStyle name="Note 2 2 3 3 5 2 2" xfId="35685"/>
    <cellStyle name="Note 2 2 3 3 5 3" xfId="35686"/>
    <cellStyle name="Note 2 2 3 3 6" xfId="35687"/>
    <cellStyle name="Note 2 2 3 3 6 2" xfId="35688"/>
    <cellStyle name="Note 2 2 3 3 7" xfId="35689"/>
    <cellStyle name="Note 2 2 3 4" xfId="35690"/>
    <cellStyle name="Note 2 2 3 4 2" xfId="35691"/>
    <cellStyle name="Note 2 2 3 4 2 2" xfId="35692"/>
    <cellStyle name="Note 2 2 3 4 2 2 2" xfId="35693"/>
    <cellStyle name="Note 2 2 3 4 2 2 2 2" xfId="35694"/>
    <cellStyle name="Note 2 2 3 4 2 2 2 2 2" xfId="35695"/>
    <cellStyle name="Note 2 2 3 4 2 2 2 3" xfId="35696"/>
    <cellStyle name="Note 2 2 3 4 2 2 3" xfId="35697"/>
    <cellStyle name="Note 2 2 3 4 2 2 3 2" xfId="35698"/>
    <cellStyle name="Note 2 2 3 4 2 2 4" xfId="35699"/>
    <cellStyle name="Note 2 2 3 4 2 3" xfId="35700"/>
    <cellStyle name="Note 2 2 3 4 2 3 2" xfId="35701"/>
    <cellStyle name="Note 2 2 3 4 2 3 2 2" xfId="35702"/>
    <cellStyle name="Note 2 2 3 4 2 3 3" xfId="35703"/>
    <cellStyle name="Note 2 2 3 4 2 4" xfId="35704"/>
    <cellStyle name="Note 2 2 3 4 2 4 2" xfId="35705"/>
    <cellStyle name="Note 2 2 3 4 2 5" xfId="35706"/>
    <cellStyle name="Note 2 2 3 4 3" xfId="35707"/>
    <cellStyle name="Note 2 2 3 4 3 2" xfId="35708"/>
    <cellStyle name="Note 2 2 3 4 3 2 2" xfId="35709"/>
    <cellStyle name="Note 2 2 3 4 3 2 2 2" xfId="35710"/>
    <cellStyle name="Note 2 2 3 4 3 2 3" xfId="35711"/>
    <cellStyle name="Note 2 2 3 4 3 3" xfId="35712"/>
    <cellStyle name="Note 2 2 3 4 3 3 2" xfId="35713"/>
    <cellStyle name="Note 2 2 3 4 3 4" xfId="35714"/>
    <cellStyle name="Note 2 2 3 4 4" xfId="35715"/>
    <cellStyle name="Note 2 2 3 4 4 2" xfId="35716"/>
    <cellStyle name="Note 2 2 3 4 4 2 2" xfId="35717"/>
    <cellStyle name="Note 2 2 3 4 4 3" xfId="35718"/>
    <cellStyle name="Note 2 2 3 4 5" xfId="35719"/>
    <cellStyle name="Note 2 2 3 4 5 2" xfId="35720"/>
    <cellStyle name="Note 2 2 3 4 6" xfId="35721"/>
    <cellStyle name="Note 2 2 3 5" xfId="35722"/>
    <cellStyle name="Note 2 2 3 5 2" xfId="35723"/>
    <cellStyle name="Note 2 2 3 5 2 2" xfId="35724"/>
    <cellStyle name="Note 2 2 3 5 2 2 2" xfId="35725"/>
    <cellStyle name="Note 2 2 3 5 2 2 2 2" xfId="35726"/>
    <cellStyle name="Note 2 2 3 5 2 2 3" xfId="35727"/>
    <cellStyle name="Note 2 2 3 5 2 3" xfId="35728"/>
    <cellStyle name="Note 2 2 3 5 2 3 2" xfId="35729"/>
    <cellStyle name="Note 2 2 3 5 2 4" xfId="35730"/>
    <cellStyle name="Note 2 2 3 5 3" xfId="35731"/>
    <cellStyle name="Note 2 2 3 5 3 2" xfId="35732"/>
    <cellStyle name="Note 2 2 3 5 3 2 2" xfId="35733"/>
    <cellStyle name="Note 2 2 3 5 3 3" xfId="35734"/>
    <cellStyle name="Note 2 2 3 5 4" xfId="35735"/>
    <cellStyle name="Note 2 2 3 5 4 2" xfId="35736"/>
    <cellStyle name="Note 2 2 3 5 5" xfId="35737"/>
    <cellStyle name="Note 2 2 3 6" xfId="35738"/>
    <cellStyle name="Note 2 2 3 6 2" xfId="35739"/>
    <cellStyle name="Note 2 2 3 6 2 2" xfId="35740"/>
    <cellStyle name="Note 2 2 3 6 2 2 2" xfId="35741"/>
    <cellStyle name="Note 2 2 3 6 2 3" xfId="35742"/>
    <cellStyle name="Note 2 2 3 6 3" xfId="35743"/>
    <cellStyle name="Note 2 2 3 6 3 2" xfId="35744"/>
    <cellStyle name="Note 2 2 3 6 4" xfId="35745"/>
    <cellStyle name="Note 2 2 3 7" xfId="35746"/>
    <cellStyle name="Note 2 2 3 7 2" xfId="35747"/>
    <cellStyle name="Note 2 2 3 7 2 2" xfId="35748"/>
    <cellStyle name="Note 2 2 3 7 3" xfId="35749"/>
    <cellStyle name="Note 2 2 3 8" xfId="35750"/>
    <cellStyle name="Note 2 2 3 8 2" xfId="35751"/>
    <cellStyle name="Note 2 2 3 9" xfId="35752"/>
    <cellStyle name="Note 2 2 4" xfId="35753"/>
    <cellStyle name="Note 2 2 4 2" xfId="35754"/>
    <cellStyle name="Note 2 2 4 2 2" xfId="35755"/>
    <cellStyle name="Note 2 2 4 2 2 2" xfId="35756"/>
    <cellStyle name="Note 2 2 4 2 2 2 2" xfId="35757"/>
    <cellStyle name="Note 2 2 4 2 2 2 2 2" xfId="35758"/>
    <cellStyle name="Note 2 2 4 2 2 2 2 2 2" xfId="35759"/>
    <cellStyle name="Note 2 2 4 2 2 2 2 2 2 2" xfId="35760"/>
    <cellStyle name="Note 2 2 4 2 2 2 2 2 3" xfId="35761"/>
    <cellStyle name="Note 2 2 4 2 2 2 2 3" xfId="35762"/>
    <cellStyle name="Note 2 2 4 2 2 2 2 3 2" xfId="35763"/>
    <cellStyle name="Note 2 2 4 2 2 2 2 4" xfId="35764"/>
    <cellStyle name="Note 2 2 4 2 2 2 3" xfId="35765"/>
    <cellStyle name="Note 2 2 4 2 2 2 3 2" xfId="35766"/>
    <cellStyle name="Note 2 2 4 2 2 2 3 2 2" xfId="35767"/>
    <cellStyle name="Note 2 2 4 2 2 2 3 3" xfId="35768"/>
    <cellStyle name="Note 2 2 4 2 2 2 4" xfId="35769"/>
    <cellStyle name="Note 2 2 4 2 2 2 4 2" xfId="35770"/>
    <cellStyle name="Note 2 2 4 2 2 2 5" xfId="35771"/>
    <cellStyle name="Note 2 2 4 2 2 3" xfId="35772"/>
    <cellStyle name="Note 2 2 4 2 2 3 2" xfId="35773"/>
    <cellStyle name="Note 2 2 4 2 2 3 2 2" xfId="35774"/>
    <cellStyle name="Note 2 2 4 2 2 3 2 2 2" xfId="35775"/>
    <cellStyle name="Note 2 2 4 2 2 3 2 3" xfId="35776"/>
    <cellStyle name="Note 2 2 4 2 2 3 3" xfId="35777"/>
    <cellStyle name="Note 2 2 4 2 2 3 3 2" xfId="35778"/>
    <cellStyle name="Note 2 2 4 2 2 3 4" xfId="35779"/>
    <cellStyle name="Note 2 2 4 2 2 4" xfId="35780"/>
    <cellStyle name="Note 2 2 4 2 2 4 2" xfId="35781"/>
    <cellStyle name="Note 2 2 4 2 2 4 2 2" xfId="35782"/>
    <cellStyle name="Note 2 2 4 2 2 4 3" xfId="35783"/>
    <cellStyle name="Note 2 2 4 2 2 5" xfId="35784"/>
    <cellStyle name="Note 2 2 4 2 2 5 2" xfId="35785"/>
    <cellStyle name="Note 2 2 4 2 2 6" xfId="35786"/>
    <cellStyle name="Note 2 2 4 2 3" xfId="35787"/>
    <cellStyle name="Note 2 2 4 2 3 2" xfId="35788"/>
    <cellStyle name="Note 2 2 4 2 3 2 2" xfId="35789"/>
    <cellStyle name="Note 2 2 4 2 3 2 2 2" xfId="35790"/>
    <cellStyle name="Note 2 2 4 2 3 2 2 2 2" xfId="35791"/>
    <cellStyle name="Note 2 2 4 2 3 2 2 3" xfId="35792"/>
    <cellStyle name="Note 2 2 4 2 3 2 3" xfId="35793"/>
    <cellStyle name="Note 2 2 4 2 3 2 3 2" xfId="35794"/>
    <cellStyle name="Note 2 2 4 2 3 2 4" xfId="35795"/>
    <cellStyle name="Note 2 2 4 2 3 3" xfId="35796"/>
    <cellStyle name="Note 2 2 4 2 3 3 2" xfId="35797"/>
    <cellStyle name="Note 2 2 4 2 3 3 2 2" xfId="35798"/>
    <cellStyle name="Note 2 2 4 2 3 3 3" xfId="35799"/>
    <cellStyle name="Note 2 2 4 2 3 4" xfId="35800"/>
    <cellStyle name="Note 2 2 4 2 3 4 2" xfId="35801"/>
    <cellStyle name="Note 2 2 4 2 3 5" xfId="35802"/>
    <cellStyle name="Note 2 2 4 2 4" xfId="35803"/>
    <cellStyle name="Note 2 2 4 2 4 2" xfId="35804"/>
    <cellStyle name="Note 2 2 4 2 4 2 2" xfId="35805"/>
    <cellStyle name="Note 2 2 4 2 4 2 2 2" xfId="35806"/>
    <cellStyle name="Note 2 2 4 2 4 2 3" xfId="35807"/>
    <cellStyle name="Note 2 2 4 2 4 3" xfId="35808"/>
    <cellStyle name="Note 2 2 4 2 4 3 2" xfId="35809"/>
    <cellStyle name="Note 2 2 4 2 4 4" xfId="35810"/>
    <cellStyle name="Note 2 2 4 2 5" xfId="35811"/>
    <cellStyle name="Note 2 2 4 2 5 2" xfId="35812"/>
    <cellStyle name="Note 2 2 4 2 5 2 2" xfId="35813"/>
    <cellStyle name="Note 2 2 4 2 5 3" xfId="35814"/>
    <cellStyle name="Note 2 2 4 2 6" xfId="35815"/>
    <cellStyle name="Note 2 2 4 2 6 2" xfId="35816"/>
    <cellStyle name="Note 2 2 4 2 7" xfId="35817"/>
    <cellStyle name="Note 2 2 4 3" xfId="35818"/>
    <cellStyle name="Note 2 2 4 3 2" xfId="35819"/>
    <cellStyle name="Note 2 2 4 3 2 2" xfId="35820"/>
    <cellStyle name="Note 2 2 4 3 2 2 2" xfId="35821"/>
    <cellStyle name="Note 2 2 4 3 2 2 2 2" xfId="35822"/>
    <cellStyle name="Note 2 2 4 3 2 2 2 2 2" xfId="35823"/>
    <cellStyle name="Note 2 2 4 3 2 2 2 3" xfId="35824"/>
    <cellStyle name="Note 2 2 4 3 2 2 3" xfId="35825"/>
    <cellStyle name="Note 2 2 4 3 2 2 3 2" xfId="35826"/>
    <cellStyle name="Note 2 2 4 3 2 2 4" xfId="35827"/>
    <cellStyle name="Note 2 2 4 3 2 3" xfId="35828"/>
    <cellStyle name="Note 2 2 4 3 2 3 2" xfId="35829"/>
    <cellStyle name="Note 2 2 4 3 2 3 2 2" xfId="35830"/>
    <cellStyle name="Note 2 2 4 3 2 3 3" xfId="35831"/>
    <cellStyle name="Note 2 2 4 3 2 4" xfId="35832"/>
    <cellStyle name="Note 2 2 4 3 2 4 2" xfId="35833"/>
    <cellStyle name="Note 2 2 4 3 2 5" xfId="35834"/>
    <cellStyle name="Note 2 2 4 3 3" xfId="35835"/>
    <cellStyle name="Note 2 2 4 3 3 2" xfId="35836"/>
    <cellStyle name="Note 2 2 4 3 3 2 2" xfId="35837"/>
    <cellStyle name="Note 2 2 4 3 3 2 2 2" xfId="35838"/>
    <cellStyle name="Note 2 2 4 3 3 2 3" xfId="35839"/>
    <cellStyle name="Note 2 2 4 3 3 3" xfId="35840"/>
    <cellStyle name="Note 2 2 4 3 3 3 2" xfId="35841"/>
    <cellStyle name="Note 2 2 4 3 3 4" xfId="35842"/>
    <cellStyle name="Note 2 2 4 3 4" xfId="35843"/>
    <cellStyle name="Note 2 2 4 3 4 2" xfId="35844"/>
    <cellStyle name="Note 2 2 4 3 4 2 2" xfId="35845"/>
    <cellStyle name="Note 2 2 4 3 4 3" xfId="35846"/>
    <cellStyle name="Note 2 2 4 3 5" xfId="35847"/>
    <cellStyle name="Note 2 2 4 3 5 2" xfId="35848"/>
    <cellStyle name="Note 2 2 4 3 6" xfId="35849"/>
    <cellStyle name="Note 2 2 4 4" xfId="35850"/>
    <cellStyle name="Note 2 2 4 4 2" xfId="35851"/>
    <cellStyle name="Note 2 2 4 4 2 2" xfId="35852"/>
    <cellStyle name="Note 2 2 4 4 2 2 2" xfId="35853"/>
    <cellStyle name="Note 2 2 4 4 2 2 2 2" xfId="35854"/>
    <cellStyle name="Note 2 2 4 4 2 2 3" xfId="35855"/>
    <cellStyle name="Note 2 2 4 4 2 3" xfId="35856"/>
    <cellStyle name="Note 2 2 4 4 2 3 2" xfId="35857"/>
    <cellStyle name="Note 2 2 4 4 2 4" xfId="35858"/>
    <cellStyle name="Note 2 2 4 4 3" xfId="35859"/>
    <cellStyle name="Note 2 2 4 4 3 2" xfId="35860"/>
    <cellStyle name="Note 2 2 4 4 3 2 2" xfId="35861"/>
    <cellStyle name="Note 2 2 4 4 3 3" xfId="35862"/>
    <cellStyle name="Note 2 2 4 4 4" xfId="35863"/>
    <cellStyle name="Note 2 2 4 4 4 2" xfId="35864"/>
    <cellStyle name="Note 2 2 4 4 5" xfId="35865"/>
    <cellStyle name="Note 2 2 4 5" xfId="35866"/>
    <cellStyle name="Note 2 2 4 5 2" xfId="35867"/>
    <cellStyle name="Note 2 2 4 5 2 2" xfId="35868"/>
    <cellStyle name="Note 2 2 4 5 2 2 2" xfId="35869"/>
    <cellStyle name="Note 2 2 4 5 2 3" xfId="35870"/>
    <cellStyle name="Note 2 2 4 5 3" xfId="35871"/>
    <cellStyle name="Note 2 2 4 5 3 2" xfId="35872"/>
    <cellStyle name="Note 2 2 4 5 4" xfId="35873"/>
    <cellStyle name="Note 2 2 4 6" xfId="35874"/>
    <cellStyle name="Note 2 2 4 6 2" xfId="35875"/>
    <cellStyle name="Note 2 2 4 6 2 2" xfId="35876"/>
    <cellStyle name="Note 2 2 4 6 3" xfId="35877"/>
    <cellStyle name="Note 2 2 4 7" xfId="35878"/>
    <cellStyle name="Note 2 2 4 7 2" xfId="35879"/>
    <cellStyle name="Note 2 2 4 8" xfId="35880"/>
    <cellStyle name="Note 2 2 5" xfId="35881"/>
    <cellStyle name="Note 2 2 5 2" xfId="35882"/>
    <cellStyle name="Note 2 2 5 2 2" xfId="35883"/>
    <cellStyle name="Note 2 2 5 2 2 2" xfId="35884"/>
    <cellStyle name="Note 2 2 5 2 2 2 2" xfId="35885"/>
    <cellStyle name="Note 2 2 5 2 2 2 2 2" xfId="35886"/>
    <cellStyle name="Note 2 2 5 2 2 2 2 2 2" xfId="35887"/>
    <cellStyle name="Note 2 2 5 2 2 2 2 3" xfId="35888"/>
    <cellStyle name="Note 2 2 5 2 2 2 3" xfId="35889"/>
    <cellStyle name="Note 2 2 5 2 2 2 3 2" xfId="35890"/>
    <cellStyle name="Note 2 2 5 2 2 2 4" xfId="35891"/>
    <cellStyle name="Note 2 2 5 2 2 3" xfId="35892"/>
    <cellStyle name="Note 2 2 5 2 2 3 2" xfId="35893"/>
    <cellStyle name="Note 2 2 5 2 2 3 2 2" xfId="35894"/>
    <cellStyle name="Note 2 2 5 2 2 3 3" xfId="35895"/>
    <cellStyle name="Note 2 2 5 2 2 4" xfId="35896"/>
    <cellStyle name="Note 2 2 5 2 2 4 2" xfId="35897"/>
    <cellStyle name="Note 2 2 5 2 2 5" xfId="35898"/>
    <cellStyle name="Note 2 2 5 2 3" xfId="35899"/>
    <cellStyle name="Note 2 2 5 2 3 2" xfId="35900"/>
    <cellStyle name="Note 2 2 5 2 3 2 2" xfId="35901"/>
    <cellStyle name="Note 2 2 5 2 3 2 2 2" xfId="35902"/>
    <cellStyle name="Note 2 2 5 2 3 2 3" xfId="35903"/>
    <cellStyle name="Note 2 2 5 2 3 3" xfId="35904"/>
    <cellStyle name="Note 2 2 5 2 3 3 2" xfId="35905"/>
    <cellStyle name="Note 2 2 5 2 3 4" xfId="35906"/>
    <cellStyle name="Note 2 2 5 2 4" xfId="35907"/>
    <cellStyle name="Note 2 2 5 2 4 2" xfId="35908"/>
    <cellStyle name="Note 2 2 5 2 4 2 2" xfId="35909"/>
    <cellStyle name="Note 2 2 5 2 4 3" xfId="35910"/>
    <cellStyle name="Note 2 2 5 2 5" xfId="35911"/>
    <cellStyle name="Note 2 2 5 2 5 2" xfId="35912"/>
    <cellStyle name="Note 2 2 5 2 6" xfId="35913"/>
    <cellStyle name="Note 2 2 5 3" xfId="35914"/>
    <cellStyle name="Note 2 2 5 3 2" xfId="35915"/>
    <cellStyle name="Note 2 2 5 3 2 2" xfId="35916"/>
    <cellStyle name="Note 2 2 5 3 2 2 2" xfId="35917"/>
    <cellStyle name="Note 2 2 5 3 2 2 2 2" xfId="35918"/>
    <cellStyle name="Note 2 2 5 3 2 2 3" xfId="35919"/>
    <cellStyle name="Note 2 2 5 3 2 3" xfId="35920"/>
    <cellStyle name="Note 2 2 5 3 2 3 2" xfId="35921"/>
    <cellStyle name="Note 2 2 5 3 2 4" xfId="35922"/>
    <cellStyle name="Note 2 2 5 3 3" xfId="35923"/>
    <cellStyle name="Note 2 2 5 3 3 2" xfId="35924"/>
    <cellStyle name="Note 2 2 5 3 3 2 2" xfId="35925"/>
    <cellStyle name="Note 2 2 5 3 3 3" xfId="35926"/>
    <cellStyle name="Note 2 2 5 3 4" xfId="35927"/>
    <cellStyle name="Note 2 2 5 3 4 2" xfId="35928"/>
    <cellStyle name="Note 2 2 5 3 5" xfId="35929"/>
    <cellStyle name="Note 2 2 5 4" xfId="35930"/>
    <cellStyle name="Note 2 2 5 4 2" xfId="35931"/>
    <cellStyle name="Note 2 2 5 4 2 2" xfId="35932"/>
    <cellStyle name="Note 2 2 5 4 2 2 2" xfId="35933"/>
    <cellStyle name="Note 2 2 5 4 2 3" xfId="35934"/>
    <cellStyle name="Note 2 2 5 4 3" xfId="35935"/>
    <cellStyle name="Note 2 2 5 4 3 2" xfId="35936"/>
    <cellStyle name="Note 2 2 5 4 4" xfId="35937"/>
    <cellStyle name="Note 2 2 5 5" xfId="35938"/>
    <cellStyle name="Note 2 2 5 5 2" xfId="35939"/>
    <cellStyle name="Note 2 2 5 5 2 2" xfId="35940"/>
    <cellStyle name="Note 2 2 5 5 3" xfId="35941"/>
    <cellStyle name="Note 2 2 5 6" xfId="35942"/>
    <cellStyle name="Note 2 2 5 6 2" xfId="35943"/>
    <cellStyle name="Note 2 2 5 7" xfId="35944"/>
    <cellStyle name="Note 2 2 6" xfId="35945"/>
    <cellStyle name="Note 2 2 6 2" xfId="35946"/>
    <cellStyle name="Note 2 2 6 2 2" xfId="35947"/>
    <cellStyle name="Note 2 2 6 2 2 2" xfId="35948"/>
    <cellStyle name="Note 2 2 6 2 2 2 2" xfId="35949"/>
    <cellStyle name="Note 2 2 6 2 2 2 2 2" xfId="35950"/>
    <cellStyle name="Note 2 2 6 2 2 2 3" xfId="35951"/>
    <cellStyle name="Note 2 2 6 2 2 3" xfId="35952"/>
    <cellStyle name="Note 2 2 6 2 2 3 2" xfId="35953"/>
    <cellStyle name="Note 2 2 6 2 2 4" xfId="35954"/>
    <cellStyle name="Note 2 2 6 2 3" xfId="35955"/>
    <cellStyle name="Note 2 2 6 2 3 2" xfId="35956"/>
    <cellStyle name="Note 2 2 6 2 3 2 2" xfId="35957"/>
    <cellStyle name="Note 2 2 6 2 3 3" xfId="35958"/>
    <cellStyle name="Note 2 2 6 2 4" xfId="35959"/>
    <cellStyle name="Note 2 2 6 2 4 2" xfId="35960"/>
    <cellStyle name="Note 2 2 6 2 5" xfId="35961"/>
    <cellStyle name="Note 2 2 6 3" xfId="35962"/>
    <cellStyle name="Note 2 2 6 3 2" xfId="35963"/>
    <cellStyle name="Note 2 2 6 3 2 2" xfId="35964"/>
    <cellStyle name="Note 2 2 6 3 2 2 2" xfId="35965"/>
    <cellStyle name="Note 2 2 6 3 2 3" xfId="35966"/>
    <cellStyle name="Note 2 2 6 3 3" xfId="35967"/>
    <cellStyle name="Note 2 2 6 3 3 2" xfId="35968"/>
    <cellStyle name="Note 2 2 6 3 4" xfId="35969"/>
    <cellStyle name="Note 2 2 6 4" xfId="35970"/>
    <cellStyle name="Note 2 2 6 4 2" xfId="35971"/>
    <cellStyle name="Note 2 2 6 4 2 2" xfId="35972"/>
    <cellStyle name="Note 2 2 6 4 3" xfId="35973"/>
    <cellStyle name="Note 2 2 6 5" xfId="35974"/>
    <cellStyle name="Note 2 2 6 5 2" xfId="35975"/>
    <cellStyle name="Note 2 2 6 6" xfId="35976"/>
    <cellStyle name="Note 2 2 7" xfId="35977"/>
    <cellStyle name="Note 2 2 7 2" xfId="35978"/>
    <cellStyle name="Note 2 2 7 2 2" xfId="35979"/>
    <cellStyle name="Note 2 2 7 2 2 2" xfId="35980"/>
    <cellStyle name="Note 2 2 7 2 2 2 2" xfId="35981"/>
    <cellStyle name="Note 2 2 7 2 2 3" xfId="35982"/>
    <cellStyle name="Note 2 2 7 2 3" xfId="35983"/>
    <cellStyle name="Note 2 2 7 2 3 2" xfId="35984"/>
    <cellStyle name="Note 2 2 7 2 4" xfId="35985"/>
    <cellStyle name="Note 2 2 7 3" xfId="35986"/>
    <cellStyle name="Note 2 2 7 3 2" xfId="35987"/>
    <cellStyle name="Note 2 2 7 3 2 2" xfId="35988"/>
    <cellStyle name="Note 2 2 7 3 3" xfId="35989"/>
    <cellStyle name="Note 2 2 7 4" xfId="35990"/>
    <cellStyle name="Note 2 2 7 4 2" xfId="35991"/>
    <cellStyle name="Note 2 2 7 5" xfId="35992"/>
    <cellStyle name="Note 2 2 8" xfId="35993"/>
    <cellStyle name="Note 2 2 8 2" xfId="35994"/>
    <cellStyle name="Note 2 2 8 2 2" xfId="35995"/>
    <cellStyle name="Note 2 2 8 2 2 2" xfId="35996"/>
    <cellStyle name="Note 2 2 8 2 3" xfId="35997"/>
    <cellStyle name="Note 2 2 8 3" xfId="35998"/>
    <cellStyle name="Note 2 2 8 3 2" xfId="35999"/>
    <cellStyle name="Note 2 2 8 4" xfId="36000"/>
    <cellStyle name="Note 2 2 9" xfId="36001"/>
    <cellStyle name="Note 2 2 9 2" xfId="36002"/>
    <cellStyle name="Note 2 2 9 2 2" xfId="36003"/>
    <cellStyle name="Note 2 2 9 3" xfId="36004"/>
    <cellStyle name="Note 2 3" xfId="36005"/>
    <cellStyle name="Note 2 3 10" xfId="36006"/>
    <cellStyle name="Note 2 3 2" xfId="36007"/>
    <cellStyle name="Note 2 3 2 2" xfId="36008"/>
    <cellStyle name="Note 2 3 2 2 2" xfId="36009"/>
    <cellStyle name="Note 2 3 2 2 2 2" xfId="36010"/>
    <cellStyle name="Note 2 3 2 2 2 2 2" xfId="36011"/>
    <cellStyle name="Note 2 3 2 2 2 2 2 2" xfId="36012"/>
    <cellStyle name="Note 2 3 2 2 2 2 2 2 2" xfId="36013"/>
    <cellStyle name="Note 2 3 2 2 2 2 2 2 2 2" xfId="36014"/>
    <cellStyle name="Note 2 3 2 2 2 2 2 2 2 2 2" xfId="36015"/>
    <cellStyle name="Note 2 3 2 2 2 2 2 2 2 3" xfId="36016"/>
    <cellStyle name="Note 2 3 2 2 2 2 2 2 3" xfId="36017"/>
    <cellStyle name="Note 2 3 2 2 2 2 2 2 3 2" xfId="36018"/>
    <cellStyle name="Note 2 3 2 2 2 2 2 2 4" xfId="36019"/>
    <cellStyle name="Note 2 3 2 2 2 2 2 3" xfId="36020"/>
    <cellStyle name="Note 2 3 2 2 2 2 2 3 2" xfId="36021"/>
    <cellStyle name="Note 2 3 2 2 2 2 2 3 2 2" xfId="36022"/>
    <cellStyle name="Note 2 3 2 2 2 2 2 3 3" xfId="36023"/>
    <cellStyle name="Note 2 3 2 2 2 2 2 4" xfId="36024"/>
    <cellStyle name="Note 2 3 2 2 2 2 2 4 2" xfId="36025"/>
    <cellStyle name="Note 2 3 2 2 2 2 2 5" xfId="36026"/>
    <cellStyle name="Note 2 3 2 2 2 2 3" xfId="36027"/>
    <cellStyle name="Note 2 3 2 2 2 2 3 2" xfId="36028"/>
    <cellStyle name="Note 2 3 2 2 2 2 3 2 2" xfId="36029"/>
    <cellStyle name="Note 2 3 2 2 2 2 3 2 2 2" xfId="36030"/>
    <cellStyle name="Note 2 3 2 2 2 2 3 2 3" xfId="36031"/>
    <cellStyle name="Note 2 3 2 2 2 2 3 3" xfId="36032"/>
    <cellStyle name="Note 2 3 2 2 2 2 3 3 2" xfId="36033"/>
    <cellStyle name="Note 2 3 2 2 2 2 3 4" xfId="36034"/>
    <cellStyle name="Note 2 3 2 2 2 2 4" xfId="36035"/>
    <cellStyle name="Note 2 3 2 2 2 2 4 2" xfId="36036"/>
    <cellStyle name="Note 2 3 2 2 2 2 4 2 2" xfId="36037"/>
    <cellStyle name="Note 2 3 2 2 2 2 4 3" xfId="36038"/>
    <cellStyle name="Note 2 3 2 2 2 2 5" xfId="36039"/>
    <cellStyle name="Note 2 3 2 2 2 2 5 2" xfId="36040"/>
    <cellStyle name="Note 2 3 2 2 2 2 6" xfId="36041"/>
    <cellStyle name="Note 2 3 2 2 2 3" xfId="36042"/>
    <cellStyle name="Note 2 3 2 2 2 3 2" xfId="36043"/>
    <cellStyle name="Note 2 3 2 2 2 3 2 2" xfId="36044"/>
    <cellStyle name="Note 2 3 2 2 2 3 2 2 2" xfId="36045"/>
    <cellStyle name="Note 2 3 2 2 2 3 2 2 2 2" xfId="36046"/>
    <cellStyle name="Note 2 3 2 2 2 3 2 2 3" xfId="36047"/>
    <cellStyle name="Note 2 3 2 2 2 3 2 3" xfId="36048"/>
    <cellStyle name="Note 2 3 2 2 2 3 2 3 2" xfId="36049"/>
    <cellStyle name="Note 2 3 2 2 2 3 2 4" xfId="36050"/>
    <cellStyle name="Note 2 3 2 2 2 3 3" xfId="36051"/>
    <cellStyle name="Note 2 3 2 2 2 3 3 2" xfId="36052"/>
    <cellStyle name="Note 2 3 2 2 2 3 3 2 2" xfId="36053"/>
    <cellStyle name="Note 2 3 2 2 2 3 3 3" xfId="36054"/>
    <cellStyle name="Note 2 3 2 2 2 3 4" xfId="36055"/>
    <cellStyle name="Note 2 3 2 2 2 3 4 2" xfId="36056"/>
    <cellStyle name="Note 2 3 2 2 2 3 5" xfId="36057"/>
    <cellStyle name="Note 2 3 2 2 2 4" xfId="36058"/>
    <cellStyle name="Note 2 3 2 2 2 4 2" xfId="36059"/>
    <cellStyle name="Note 2 3 2 2 2 4 2 2" xfId="36060"/>
    <cellStyle name="Note 2 3 2 2 2 4 2 2 2" xfId="36061"/>
    <cellStyle name="Note 2 3 2 2 2 4 2 3" xfId="36062"/>
    <cellStyle name="Note 2 3 2 2 2 4 3" xfId="36063"/>
    <cellStyle name="Note 2 3 2 2 2 4 3 2" xfId="36064"/>
    <cellStyle name="Note 2 3 2 2 2 4 4" xfId="36065"/>
    <cellStyle name="Note 2 3 2 2 2 5" xfId="36066"/>
    <cellStyle name="Note 2 3 2 2 2 5 2" xfId="36067"/>
    <cellStyle name="Note 2 3 2 2 2 5 2 2" xfId="36068"/>
    <cellStyle name="Note 2 3 2 2 2 5 3" xfId="36069"/>
    <cellStyle name="Note 2 3 2 2 2 6" xfId="36070"/>
    <cellStyle name="Note 2 3 2 2 2 6 2" xfId="36071"/>
    <cellStyle name="Note 2 3 2 2 2 7" xfId="36072"/>
    <cellStyle name="Note 2 3 2 2 3" xfId="36073"/>
    <cellStyle name="Note 2 3 2 2 3 2" xfId="36074"/>
    <cellStyle name="Note 2 3 2 2 3 2 2" xfId="36075"/>
    <cellStyle name="Note 2 3 2 2 3 2 2 2" xfId="36076"/>
    <cellStyle name="Note 2 3 2 2 3 2 2 2 2" xfId="36077"/>
    <cellStyle name="Note 2 3 2 2 3 2 2 2 2 2" xfId="36078"/>
    <cellStyle name="Note 2 3 2 2 3 2 2 2 3" xfId="36079"/>
    <cellStyle name="Note 2 3 2 2 3 2 2 3" xfId="36080"/>
    <cellStyle name="Note 2 3 2 2 3 2 2 3 2" xfId="36081"/>
    <cellStyle name="Note 2 3 2 2 3 2 2 4" xfId="36082"/>
    <cellStyle name="Note 2 3 2 2 3 2 3" xfId="36083"/>
    <cellStyle name="Note 2 3 2 2 3 2 3 2" xfId="36084"/>
    <cellStyle name="Note 2 3 2 2 3 2 3 2 2" xfId="36085"/>
    <cellStyle name="Note 2 3 2 2 3 2 3 3" xfId="36086"/>
    <cellStyle name="Note 2 3 2 2 3 2 4" xfId="36087"/>
    <cellStyle name="Note 2 3 2 2 3 2 4 2" xfId="36088"/>
    <cellStyle name="Note 2 3 2 2 3 2 5" xfId="36089"/>
    <cellStyle name="Note 2 3 2 2 3 3" xfId="36090"/>
    <cellStyle name="Note 2 3 2 2 3 3 2" xfId="36091"/>
    <cellStyle name="Note 2 3 2 2 3 3 2 2" xfId="36092"/>
    <cellStyle name="Note 2 3 2 2 3 3 2 2 2" xfId="36093"/>
    <cellStyle name="Note 2 3 2 2 3 3 2 3" xfId="36094"/>
    <cellStyle name="Note 2 3 2 2 3 3 3" xfId="36095"/>
    <cellStyle name="Note 2 3 2 2 3 3 3 2" xfId="36096"/>
    <cellStyle name="Note 2 3 2 2 3 3 4" xfId="36097"/>
    <cellStyle name="Note 2 3 2 2 3 4" xfId="36098"/>
    <cellStyle name="Note 2 3 2 2 3 4 2" xfId="36099"/>
    <cellStyle name="Note 2 3 2 2 3 4 2 2" xfId="36100"/>
    <cellStyle name="Note 2 3 2 2 3 4 3" xfId="36101"/>
    <cellStyle name="Note 2 3 2 2 3 5" xfId="36102"/>
    <cellStyle name="Note 2 3 2 2 3 5 2" xfId="36103"/>
    <cellStyle name="Note 2 3 2 2 3 6" xfId="36104"/>
    <cellStyle name="Note 2 3 2 2 4" xfId="36105"/>
    <cellStyle name="Note 2 3 2 2 4 2" xfId="36106"/>
    <cellStyle name="Note 2 3 2 2 4 2 2" xfId="36107"/>
    <cellStyle name="Note 2 3 2 2 4 2 2 2" xfId="36108"/>
    <cellStyle name="Note 2 3 2 2 4 2 2 2 2" xfId="36109"/>
    <cellStyle name="Note 2 3 2 2 4 2 2 3" xfId="36110"/>
    <cellStyle name="Note 2 3 2 2 4 2 3" xfId="36111"/>
    <cellStyle name="Note 2 3 2 2 4 2 3 2" xfId="36112"/>
    <cellStyle name="Note 2 3 2 2 4 2 4" xfId="36113"/>
    <cellStyle name="Note 2 3 2 2 4 3" xfId="36114"/>
    <cellStyle name="Note 2 3 2 2 4 3 2" xfId="36115"/>
    <cellStyle name="Note 2 3 2 2 4 3 2 2" xfId="36116"/>
    <cellStyle name="Note 2 3 2 2 4 3 3" xfId="36117"/>
    <cellStyle name="Note 2 3 2 2 4 4" xfId="36118"/>
    <cellStyle name="Note 2 3 2 2 4 4 2" xfId="36119"/>
    <cellStyle name="Note 2 3 2 2 4 5" xfId="36120"/>
    <cellStyle name="Note 2 3 2 2 5" xfId="36121"/>
    <cellStyle name="Note 2 3 2 2 5 2" xfId="36122"/>
    <cellStyle name="Note 2 3 2 2 5 2 2" xfId="36123"/>
    <cellStyle name="Note 2 3 2 2 5 2 2 2" xfId="36124"/>
    <cellStyle name="Note 2 3 2 2 5 2 3" xfId="36125"/>
    <cellStyle name="Note 2 3 2 2 5 3" xfId="36126"/>
    <cellStyle name="Note 2 3 2 2 5 3 2" xfId="36127"/>
    <cellStyle name="Note 2 3 2 2 5 4" xfId="36128"/>
    <cellStyle name="Note 2 3 2 2 6" xfId="36129"/>
    <cellStyle name="Note 2 3 2 2 6 2" xfId="36130"/>
    <cellStyle name="Note 2 3 2 2 6 2 2" xfId="36131"/>
    <cellStyle name="Note 2 3 2 2 6 3" xfId="36132"/>
    <cellStyle name="Note 2 3 2 2 7" xfId="36133"/>
    <cellStyle name="Note 2 3 2 2 7 2" xfId="36134"/>
    <cellStyle name="Note 2 3 2 2 8" xfId="36135"/>
    <cellStyle name="Note 2 3 2 3" xfId="36136"/>
    <cellStyle name="Note 2 3 2 3 2" xfId="36137"/>
    <cellStyle name="Note 2 3 2 3 2 2" xfId="36138"/>
    <cellStyle name="Note 2 3 2 3 2 2 2" xfId="36139"/>
    <cellStyle name="Note 2 3 2 3 2 2 2 2" xfId="36140"/>
    <cellStyle name="Note 2 3 2 3 2 2 2 2 2" xfId="36141"/>
    <cellStyle name="Note 2 3 2 3 2 2 2 2 2 2" xfId="36142"/>
    <cellStyle name="Note 2 3 2 3 2 2 2 2 3" xfId="36143"/>
    <cellStyle name="Note 2 3 2 3 2 2 2 3" xfId="36144"/>
    <cellStyle name="Note 2 3 2 3 2 2 2 3 2" xfId="36145"/>
    <cellStyle name="Note 2 3 2 3 2 2 2 4" xfId="36146"/>
    <cellStyle name="Note 2 3 2 3 2 2 3" xfId="36147"/>
    <cellStyle name="Note 2 3 2 3 2 2 3 2" xfId="36148"/>
    <cellStyle name="Note 2 3 2 3 2 2 3 2 2" xfId="36149"/>
    <cellStyle name="Note 2 3 2 3 2 2 3 3" xfId="36150"/>
    <cellStyle name="Note 2 3 2 3 2 2 4" xfId="36151"/>
    <cellStyle name="Note 2 3 2 3 2 2 4 2" xfId="36152"/>
    <cellStyle name="Note 2 3 2 3 2 2 5" xfId="36153"/>
    <cellStyle name="Note 2 3 2 3 2 3" xfId="36154"/>
    <cellStyle name="Note 2 3 2 3 2 3 2" xfId="36155"/>
    <cellStyle name="Note 2 3 2 3 2 3 2 2" xfId="36156"/>
    <cellStyle name="Note 2 3 2 3 2 3 2 2 2" xfId="36157"/>
    <cellStyle name="Note 2 3 2 3 2 3 2 3" xfId="36158"/>
    <cellStyle name="Note 2 3 2 3 2 3 3" xfId="36159"/>
    <cellStyle name="Note 2 3 2 3 2 3 3 2" xfId="36160"/>
    <cellStyle name="Note 2 3 2 3 2 3 4" xfId="36161"/>
    <cellStyle name="Note 2 3 2 3 2 4" xfId="36162"/>
    <cellStyle name="Note 2 3 2 3 2 4 2" xfId="36163"/>
    <cellStyle name="Note 2 3 2 3 2 4 2 2" xfId="36164"/>
    <cellStyle name="Note 2 3 2 3 2 4 3" xfId="36165"/>
    <cellStyle name="Note 2 3 2 3 2 5" xfId="36166"/>
    <cellStyle name="Note 2 3 2 3 2 5 2" xfId="36167"/>
    <cellStyle name="Note 2 3 2 3 2 6" xfId="36168"/>
    <cellStyle name="Note 2 3 2 3 3" xfId="36169"/>
    <cellStyle name="Note 2 3 2 3 3 2" xfId="36170"/>
    <cellStyle name="Note 2 3 2 3 3 2 2" xfId="36171"/>
    <cellStyle name="Note 2 3 2 3 3 2 2 2" xfId="36172"/>
    <cellStyle name="Note 2 3 2 3 3 2 2 2 2" xfId="36173"/>
    <cellStyle name="Note 2 3 2 3 3 2 2 3" xfId="36174"/>
    <cellStyle name="Note 2 3 2 3 3 2 3" xfId="36175"/>
    <cellStyle name="Note 2 3 2 3 3 2 3 2" xfId="36176"/>
    <cellStyle name="Note 2 3 2 3 3 2 4" xfId="36177"/>
    <cellStyle name="Note 2 3 2 3 3 3" xfId="36178"/>
    <cellStyle name="Note 2 3 2 3 3 3 2" xfId="36179"/>
    <cellStyle name="Note 2 3 2 3 3 3 2 2" xfId="36180"/>
    <cellStyle name="Note 2 3 2 3 3 3 3" xfId="36181"/>
    <cellStyle name="Note 2 3 2 3 3 4" xfId="36182"/>
    <cellStyle name="Note 2 3 2 3 3 4 2" xfId="36183"/>
    <cellStyle name="Note 2 3 2 3 3 5" xfId="36184"/>
    <cellStyle name="Note 2 3 2 3 4" xfId="36185"/>
    <cellStyle name="Note 2 3 2 3 4 2" xfId="36186"/>
    <cellStyle name="Note 2 3 2 3 4 2 2" xfId="36187"/>
    <cellStyle name="Note 2 3 2 3 4 2 2 2" xfId="36188"/>
    <cellStyle name="Note 2 3 2 3 4 2 3" xfId="36189"/>
    <cellStyle name="Note 2 3 2 3 4 3" xfId="36190"/>
    <cellStyle name="Note 2 3 2 3 4 3 2" xfId="36191"/>
    <cellStyle name="Note 2 3 2 3 4 4" xfId="36192"/>
    <cellStyle name="Note 2 3 2 3 5" xfId="36193"/>
    <cellStyle name="Note 2 3 2 3 5 2" xfId="36194"/>
    <cellStyle name="Note 2 3 2 3 5 2 2" xfId="36195"/>
    <cellStyle name="Note 2 3 2 3 5 3" xfId="36196"/>
    <cellStyle name="Note 2 3 2 3 6" xfId="36197"/>
    <cellStyle name="Note 2 3 2 3 6 2" xfId="36198"/>
    <cellStyle name="Note 2 3 2 3 7" xfId="36199"/>
    <cellStyle name="Note 2 3 2 4" xfId="36200"/>
    <cellStyle name="Note 2 3 2 4 2" xfId="36201"/>
    <cellStyle name="Note 2 3 2 4 2 2" xfId="36202"/>
    <cellStyle name="Note 2 3 2 4 2 2 2" xfId="36203"/>
    <cellStyle name="Note 2 3 2 4 2 2 2 2" xfId="36204"/>
    <cellStyle name="Note 2 3 2 4 2 2 2 2 2" xfId="36205"/>
    <cellStyle name="Note 2 3 2 4 2 2 2 3" xfId="36206"/>
    <cellStyle name="Note 2 3 2 4 2 2 3" xfId="36207"/>
    <cellStyle name="Note 2 3 2 4 2 2 3 2" xfId="36208"/>
    <cellStyle name="Note 2 3 2 4 2 2 4" xfId="36209"/>
    <cellStyle name="Note 2 3 2 4 2 3" xfId="36210"/>
    <cellStyle name="Note 2 3 2 4 2 3 2" xfId="36211"/>
    <cellStyle name="Note 2 3 2 4 2 3 2 2" xfId="36212"/>
    <cellStyle name="Note 2 3 2 4 2 3 3" xfId="36213"/>
    <cellStyle name="Note 2 3 2 4 2 4" xfId="36214"/>
    <cellStyle name="Note 2 3 2 4 2 4 2" xfId="36215"/>
    <cellStyle name="Note 2 3 2 4 2 5" xfId="36216"/>
    <cellStyle name="Note 2 3 2 4 3" xfId="36217"/>
    <cellStyle name="Note 2 3 2 4 3 2" xfId="36218"/>
    <cellStyle name="Note 2 3 2 4 3 2 2" xfId="36219"/>
    <cellStyle name="Note 2 3 2 4 3 2 2 2" xfId="36220"/>
    <cellStyle name="Note 2 3 2 4 3 2 3" xfId="36221"/>
    <cellStyle name="Note 2 3 2 4 3 3" xfId="36222"/>
    <cellStyle name="Note 2 3 2 4 3 3 2" xfId="36223"/>
    <cellStyle name="Note 2 3 2 4 3 4" xfId="36224"/>
    <cellStyle name="Note 2 3 2 4 4" xfId="36225"/>
    <cellStyle name="Note 2 3 2 4 4 2" xfId="36226"/>
    <cellStyle name="Note 2 3 2 4 4 2 2" xfId="36227"/>
    <cellStyle name="Note 2 3 2 4 4 3" xfId="36228"/>
    <cellStyle name="Note 2 3 2 4 5" xfId="36229"/>
    <cellStyle name="Note 2 3 2 4 5 2" xfId="36230"/>
    <cellStyle name="Note 2 3 2 4 6" xfId="36231"/>
    <cellStyle name="Note 2 3 2 5" xfId="36232"/>
    <cellStyle name="Note 2 3 2 5 2" xfId="36233"/>
    <cellStyle name="Note 2 3 2 5 2 2" xfId="36234"/>
    <cellStyle name="Note 2 3 2 5 2 2 2" xfId="36235"/>
    <cellStyle name="Note 2 3 2 5 2 2 2 2" xfId="36236"/>
    <cellStyle name="Note 2 3 2 5 2 2 3" xfId="36237"/>
    <cellStyle name="Note 2 3 2 5 2 3" xfId="36238"/>
    <cellStyle name="Note 2 3 2 5 2 3 2" xfId="36239"/>
    <cellStyle name="Note 2 3 2 5 2 4" xfId="36240"/>
    <cellStyle name="Note 2 3 2 5 3" xfId="36241"/>
    <cellStyle name="Note 2 3 2 5 3 2" xfId="36242"/>
    <cellStyle name="Note 2 3 2 5 3 2 2" xfId="36243"/>
    <cellStyle name="Note 2 3 2 5 3 3" xfId="36244"/>
    <cellStyle name="Note 2 3 2 5 4" xfId="36245"/>
    <cellStyle name="Note 2 3 2 5 4 2" xfId="36246"/>
    <cellStyle name="Note 2 3 2 5 5" xfId="36247"/>
    <cellStyle name="Note 2 3 2 6" xfId="36248"/>
    <cellStyle name="Note 2 3 2 6 2" xfId="36249"/>
    <cellStyle name="Note 2 3 2 6 2 2" xfId="36250"/>
    <cellStyle name="Note 2 3 2 6 2 2 2" xfId="36251"/>
    <cellStyle name="Note 2 3 2 6 2 3" xfId="36252"/>
    <cellStyle name="Note 2 3 2 6 3" xfId="36253"/>
    <cellStyle name="Note 2 3 2 6 3 2" xfId="36254"/>
    <cellStyle name="Note 2 3 2 6 4" xfId="36255"/>
    <cellStyle name="Note 2 3 2 7" xfId="36256"/>
    <cellStyle name="Note 2 3 2 7 2" xfId="36257"/>
    <cellStyle name="Note 2 3 2 7 2 2" xfId="36258"/>
    <cellStyle name="Note 2 3 2 7 3" xfId="36259"/>
    <cellStyle name="Note 2 3 2 8" xfId="36260"/>
    <cellStyle name="Note 2 3 2 8 2" xfId="36261"/>
    <cellStyle name="Note 2 3 2 9" xfId="36262"/>
    <cellStyle name="Note 2 3 3" xfId="36263"/>
    <cellStyle name="Note 2 3 3 2" xfId="36264"/>
    <cellStyle name="Note 2 3 3 2 2" xfId="36265"/>
    <cellStyle name="Note 2 3 3 2 2 2" xfId="36266"/>
    <cellStyle name="Note 2 3 3 2 2 2 2" xfId="36267"/>
    <cellStyle name="Note 2 3 3 2 2 2 2 2" xfId="36268"/>
    <cellStyle name="Note 2 3 3 2 2 2 2 2 2" xfId="36269"/>
    <cellStyle name="Note 2 3 3 2 2 2 2 2 2 2" xfId="36270"/>
    <cellStyle name="Note 2 3 3 2 2 2 2 2 3" xfId="36271"/>
    <cellStyle name="Note 2 3 3 2 2 2 2 3" xfId="36272"/>
    <cellStyle name="Note 2 3 3 2 2 2 2 3 2" xfId="36273"/>
    <cellStyle name="Note 2 3 3 2 2 2 2 4" xfId="36274"/>
    <cellStyle name="Note 2 3 3 2 2 2 3" xfId="36275"/>
    <cellStyle name="Note 2 3 3 2 2 2 3 2" xfId="36276"/>
    <cellStyle name="Note 2 3 3 2 2 2 3 2 2" xfId="36277"/>
    <cellStyle name="Note 2 3 3 2 2 2 3 3" xfId="36278"/>
    <cellStyle name="Note 2 3 3 2 2 2 4" xfId="36279"/>
    <cellStyle name="Note 2 3 3 2 2 2 4 2" xfId="36280"/>
    <cellStyle name="Note 2 3 3 2 2 2 5" xfId="36281"/>
    <cellStyle name="Note 2 3 3 2 2 3" xfId="36282"/>
    <cellStyle name="Note 2 3 3 2 2 3 2" xfId="36283"/>
    <cellStyle name="Note 2 3 3 2 2 3 2 2" xfId="36284"/>
    <cellStyle name="Note 2 3 3 2 2 3 2 2 2" xfId="36285"/>
    <cellStyle name="Note 2 3 3 2 2 3 2 3" xfId="36286"/>
    <cellStyle name="Note 2 3 3 2 2 3 3" xfId="36287"/>
    <cellStyle name="Note 2 3 3 2 2 3 3 2" xfId="36288"/>
    <cellStyle name="Note 2 3 3 2 2 3 4" xfId="36289"/>
    <cellStyle name="Note 2 3 3 2 2 4" xfId="36290"/>
    <cellStyle name="Note 2 3 3 2 2 4 2" xfId="36291"/>
    <cellStyle name="Note 2 3 3 2 2 4 2 2" xfId="36292"/>
    <cellStyle name="Note 2 3 3 2 2 4 3" xfId="36293"/>
    <cellStyle name="Note 2 3 3 2 2 5" xfId="36294"/>
    <cellStyle name="Note 2 3 3 2 2 5 2" xfId="36295"/>
    <cellStyle name="Note 2 3 3 2 2 6" xfId="36296"/>
    <cellStyle name="Note 2 3 3 2 3" xfId="36297"/>
    <cellStyle name="Note 2 3 3 2 3 2" xfId="36298"/>
    <cellStyle name="Note 2 3 3 2 3 2 2" xfId="36299"/>
    <cellStyle name="Note 2 3 3 2 3 2 2 2" xfId="36300"/>
    <cellStyle name="Note 2 3 3 2 3 2 2 2 2" xfId="36301"/>
    <cellStyle name="Note 2 3 3 2 3 2 2 3" xfId="36302"/>
    <cellStyle name="Note 2 3 3 2 3 2 3" xfId="36303"/>
    <cellStyle name="Note 2 3 3 2 3 2 3 2" xfId="36304"/>
    <cellStyle name="Note 2 3 3 2 3 2 4" xfId="36305"/>
    <cellStyle name="Note 2 3 3 2 3 3" xfId="36306"/>
    <cellStyle name="Note 2 3 3 2 3 3 2" xfId="36307"/>
    <cellStyle name="Note 2 3 3 2 3 3 2 2" xfId="36308"/>
    <cellStyle name="Note 2 3 3 2 3 3 3" xfId="36309"/>
    <cellStyle name="Note 2 3 3 2 3 4" xfId="36310"/>
    <cellStyle name="Note 2 3 3 2 3 4 2" xfId="36311"/>
    <cellStyle name="Note 2 3 3 2 3 5" xfId="36312"/>
    <cellStyle name="Note 2 3 3 2 4" xfId="36313"/>
    <cellStyle name="Note 2 3 3 2 4 2" xfId="36314"/>
    <cellStyle name="Note 2 3 3 2 4 2 2" xfId="36315"/>
    <cellStyle name="Note 2 3 3 2 4 2 2 2" xfId="36316"/>
    <cellStyle name="Note 2 3 3 2 4 2 3" xfId="36317"/>
    <cellStyle name="Note 2 3 3 2 4 3" xfId="36318"/>
    <cellStyle name="Note 2 3 3 2 4 3 2" xfId="36319"/>
    <cellStyle name="Note 2 3 3 2 4 4" xfId="36320"/>
    <cellStyle name="Note 2 3 3 2 5" xfId="36321"/>
    <cellStyle name="Note 2 3 3 2 5 2" xfId="36322"/>
    <cellStyle name="Note 2 3 3 2 5 2 2" xfId="36323"/>
    <cellStyle name="Note 2 3 3 2 5 3" xfId="36324"/>
    <cellStyle name="Note 2 3 3 2 6" xfId="36325"/>
    <cellStyle name="Note 2 3 3 2 6 2" xfId="36326"/>
    <cellStyle name="Note 2 3 3 2 7" xfId="36327"/>
    <cellStyle name="Note 2 3 3 3" xfId="36328"/>
    <cellStyle name="Note 2 3 3 3 2" xfId="36329"/>
    <cellStyle name="Note 2 3 3 3 2 2" xfId="36330"/>
    <cellStyle name="Note 2 3 3 3 2 2 2" xfId="36331"/>
    <cellStyle name="Note 2 3 3 3 2 2 2 2" xfId="36332"/>
    <cellStyle name="Note 2 3 3 3 2 2 2 2 2" xfId="36333"/>
    <cellStyle name="Note 2 3 3 3 2 2 2 3" xfId="36334"/>
    <cellStyle name="Note 2 3 3 3 2 2 3" xfId="36335"/>
    <cellStyle name="Note 2 3 3 3 2 2 3 2" xfId="36336"/>
    <cellStyle name="Note 2 3 3 3 2 2 4" xfId="36337"/>
    <cellStyle name="Note 2 3 3 3 2 3" xfId="36338"/>
    <cellStyle name="Note 2 3 3 3 2 3 2" xfId="36339"/>
    <cellStyle name="Note 2 3 3 3 2 3 2 2" xfId="36340"/>
    <cellStyle name="Note 2 3 3 3 2 3 3" xfId="36341"/>
    <cellStyle name="Note 2 3 3 3 2 4" xfId="36342"/>
    <cellStyle name="Note 2 3 3 3 2 4 2" xfId="36343"/>
    <cellStyle name="Note 2 3 3 3 2 5" xfId="36344"/>
    <cellStyle name="Note 2 3 3 3 3" xfId="36345"/>
    <cellStyle name="Note 2 3 3 3 3 2" xfId="36346"/>
    <cellStyle name="Note 2 3 3 3 3 2 2" xfId="36347"/>
    <cellStyle name="Note 2 3 3 3 3 2 2 2" xfId="36348"/>
    <cellStyle name="Note 2 3 3 3 3 2 3" xfId="36349"/>
    <cellStyle name="Note 2 3 3 3 3 3" xfId="36350"/>
    <cellStyle name="Note 2 3 3 3 3 3 2" xfId="36351"/>
    <cellStyle name="Note 2 3 3 3 3 4" xfId="36352"/>
    <cellStyle name="Note 2 3 3 3 4" xfId="36353"/>
    <cellStyle name="Note 2 3 3 3 4 2" xfId="36354"/>
    <cellStyle name="Note 2 3 3 3 4 2 2" xfId="36355"/>
    <cellStyle name="Note 2 3 3 3 4 3" xfId="36356"/>
    <cellStyle name="Note 2 3 3 3 5" xfId="36357"/>
    <cellStyle name="Note 2 3 3 3 5 2" xfId="36358"/>
    <cellStyle name="Note 2 3 3 3 6" xfId="36359"/>
    <cellStyle name="Note 2 3 3 4" xfId="36360"/>
    <cellStyle name="Note 2 3 3 4 2" xfId="36361"/>
    <cellStyle name="Note 2 3 3 4 2 2" xfId="36362"/>
    <cellStyle name="Note 2 3 3 4 2 2 2" xfId="36363"/>
    <cellStyle name="Note 2 3 3 4 2 2 2 2" xfId="36364"/>
    <cellStyle name="Note 2 3 3 4 2 2 3" xfId="36365"/>
    <cellStyle name="Note 2 3 3 4 2 3" xfId="36366"/>
    <cellStyle name="Note 2 3 3 4 2 3 2" xfId="36367"/>
    <cellStyle name="Note 2 3 3 4 2 4" xfId="36368"/>
    <cellStyle name="Note 2 3 3 4 3" xfId="36369"/>
    <cellStyle name="Note 2 3 3 4 3 2" xfId="36370"/>
    <cellStyle name="Note 2 3 3 4 3 2 2" xfId="36371"/>
    <cellStyle name="Note 2 3 3 4 3 3" xfId="36372"/>
    <cellStyle name="Note 2 3 3 4 4" xfId="36373"/>
    <cellStyle name="Note 2 3 3 4 4 2" xfId="36374"/>
    <cellStyle name="Note 2 3 3 4 5" xfId="36375"/>
    <cellStyle name="Note 2 3 3 5" xfId="36376"/>
    <cellStyle name="Note 2 3 3 5 2" xfId="36377"/>
    <cellStyle name="Note 2 3 3 5 2 2" xfId="36378"/>
    <cellStyle name="Note 2 3 3 5 2 2 2" xfId="36379"/>
    <cellStyle name="Note 2 3 3 5 2 3" xfId="36380"/>
    <cellStyle name="Note 2 3 3 5 3" xfId="36381"/>
    <cellStyle name="Note 2 3 3 5 3 2" xfId="36382"/>
    <cellStyle name="Note 2 3 3 5 4" xfId="36383"/>
    <cellStyle name="Note 2 3 3 6" xfId="36384"/>
    <cellStyle name="Note 2 3 3 6 2" xfId="36385"/>
    <cellStyle name="Note 2 3 3 6 2 2" xfId="36386"/>
    <cellStyle name="Note 2 3 3 6 3" xfId="36387"/>
    <cellStyle name="Note 2 3 3 7" xfId="36388"/>
    <cellStyle name="Note 2 3 3 7 2" xfId="36389"/>
    <cellStyle name="Note 2 3 3 8" xfId="36390"/>
    <cellStyle name="Note 2 3 4" xfId="36391"/>
    <cellStyle name="Note 2 3 4 2" xfId="36392"/>
    <cellStyle name="Note 2 3 4 2 2" xfId="36393"/>
    <cellStyle name="Note 2 3 4 2 2 2" xfId="36394"/>
    <cellStyle name="Note 2 3 4 2 2 2 2" xfId="36395"/>
    <cellStyle name="Note 2 3 4 2 2 2 2 2" xfId="36396"/>
    <cellStyle name="Note 2 3 4 2 2 2 2 2 2" xfId="36397"/>
    <cellStyle name="Note 2 3 4 2 2 2 2 3" xfId="36398"/>
    <cellStyle name="Note 2 3 4 2 2 2 3" xfId="36399"/>
    <cellStyle name="Note 2 3 4 2 2 2 3 2" xfId="36400"/>
    <cellStyle name="Note 2 3 4 2 2 2 4" xfId="36401"/>
    <cellStyle name="Note 2 3 4 2 2 3" xfId="36402"/>
    <cellStyle name="Note 2 3 4 2 2 3 2" xfId="36403"/>
    <cellStyle name="Note 2 3 4 2 2 3 2 2" xfId="36404"/>
    <cellStyle name="Note 2 3 4 2 2 3 3" xfId="36405"/>
    <cellStyle name="Note 2 3 4 2 2 4" xfId="36406"/>
    <cellStyle name="Note 2 3 4 2 2 4 2" xfId="36407"/>
    <cellStyle name="Note 2 3 4 2 2 5" xfId="36408"/>
    <cellStyle name="Note 2 3 4 2 3" xfId="36409"/>
    <cellStyle name="Note 2 3 4 2 3 2" xfId="36410"/>
    <cellStyle name="Note 2 3 4 2 3 2 2" xfId="36411"/>
    <cellStyle name="Note 2 3 4 2 3 2 2 2" xfId="36412"/>
    <cellStyle name="Note 2 3 4 2 3 2 3" xfId="36413"/>
    <cellStyle name="Note 2 3 4 2 3 3" xfId="36414"/>
    <cellStyle name="Note 2 3 4 2 3 3 2" xfId="36415"/>
    <cellStyle name="Note 2 3 4 2 3 4" xfId="36416"/>
    <cellStyle name="Note 2 3 4 2 4" xfId="36417"/>
    <cellStyle name="Note 2 3 4 2 4 2" xfId="36418"/>
    <cellStyle name="Note 2 3 4 2 4 2 2" xfId="36419"/>
    <cellStyle name="Note 2 3 4 2 4 3" xfId="36420"/>
    <cellStyle name="Note 2 3 4 2 5" xfId="36421"/>
    <cellStyle name="Note 2 3 4 2 5 2" xfId="36422"/>
    <cellStyle name="Note 2 3 4 2 6" xfId="36423"/>
    <cellStyle name="Note 2 3 4 3" xfId="36424"/>
    <cellStyle name="Note 2 3 4 3 2" xfId="36425"/>
    <cellStyle name="Note 2 3 4 3 2 2" xfId="36426"/>
    <cellStyle name="Note 2 3 4 3 2 2 2" xfId="36427"/>
    <cellStyle name="Note 2 3 4 3 2 2 2 2" xfId="36428"/>
    <cellStyle name="Note 2 3 4 3 2 2 3" xfId="36429"/>
    <cellStyle name="Note 2 3 4 3 2 3" xfId="36430"/>
    <cellStyle name="Note 2 3 4 3 2 3 2" xfId="36431"/>
    <cellStyle name="Note 2 3 4 3 2 4" xfId="36432"/>
    <cellStyle name="Note 2 3 4 3 3" xfId="36433"/>
    <cellStyle name="Note 2 3 4 3 3 2" xfId="36434"/>
    <cellStyle name="Note 2 3 4 3 3 2 2" xfId="36435"/>
    <cellStyle name="Note 2 3 4 3 3 3" xfId="36436"/>
    <cellStyle name="Note 2 3 4 3 4" xfId="36437"/>
    <cellStyle name="Note 2 3 4 3 4 2" xfId="36438"/>
    <cellStyle name="Note 2 3 4 3 5" xfId="36439"/>
    <cellStyle name="Note 2 3 4 4" xfId="36440"/>
    <cellStyle name="Note 2 3 4 4 2" xfId="36441"/>
    <cellStyle name="Note 2 3 4 4 2 2" xfId="36442"/>
    <cellStyle name="Note 2 3 4 4 2 2 2" xfId="36443"/>
    <cellStyle name="Note 2 3 4 4 2 3" xfId="36444"/>
    <cellStyle name="Note 2 3 4 4 3" xfId="36445"/>
    <cellStyle name="Note 2 3 4 4 3 2" xfId="36446"/>
    <cellStyle name="Note 2 3 4 4 4" xfId="36447"/>
    <cellStyle name="Note 2 3 4 5" xfId="36448"/>
    <cellStyle name="Note 2 3 4 5 2" xfId="36449"/>
    <cellStyle name="Note 2 3 4 5 2 2" xfId="36450"/>
    <cellStyle name="Note 2 3 4 5 3" xfId="36451"/>
    <cellStyle name="Note 2 3 4 6" xfId="36452"/>
    <cellStyle name="Note 2 3 4 6 2" xfId="36453"/>
    <cellStyle name="Note 2 3 4 7" xfId="36454"/>
    <cellStyle name="Note 2 3 5" xfId="36455"/>
    <cellStyle name="Note 2 3 5 2" xfId="36456"/>
    <cellStyle name="Note 2 3 5 2 2" xfId="36457"/>
    <cellStyle name="Note 2 3 5 2 2 2" xfId="36458"/>
    <cellStyle name="Note 2 3 5 2 2 2 2" xfId="36459"/>
    <cellStyle name="Note 2 3 5 2 2 2 2 2" xfId="36460"/>
    <cellStyle name="Note 2 3 5 2 2 2 3" xfId="36461"/>
    <cellStyle name="Note 2 3 5 2 2 3" xfId="36462"/>
    <cellStyle name="Note 2 3 5 2 2 3 2" xfId="36463"/>
    <cellStyle name="Note 2 3 5 2 2 4" xfId="36464"/>
    <cellStyle name="Note 2 3 5 2 3" xfId="36465"/>
    <cellStyle name="Note 2 3 5 2 3 2" xfId="36466"/>
    <cellStyle name="Note 2 3 5 2 3 2 2" xfId="36467"/>
    <cellStyle name="Note 2 3 5 2 3 3" xfId="36468"/>
    <cellStyle name="Note 2 3 5 2 4" xfId="36469"/>
    <cellStyle name="Note 2 3 5 2 4 2" xfId="36470"/>
    <cellStyle name="Note 2 3 5 2 5" xfId="36471"/>
    <cellStyle name="Note 2 3 5 3" xfId="36472"/>
    <cellStyle name="Note 2 3 5 3 2" xfId="36473"/>
    <cellStyle name="Note 2 3 5 3 2 2" xfId="36474"/>
    <cellStyle name="Note 2 3 5 3 2 2 2" xfId="36475"/>
    <cellStyle name="Note 2 3 5 3 2 3" xfId="36476"/>
    <cellStyle name="Note 2 3 5 3 3" xfId="36477"/>
    <cellStyle name="Note 2 3 5 3 3 2" xfId="36478"/>
    <cellStyle name="Note 2 3 5 3 4" xfId="36479"/>
    <cellStyle name="Note 2 3 5 4" xfId="36480"/>
    <cellStyle name="Note 2 3 5 4 2" xfId="36481"/>
    <cellStyle name="Note 2 3 5 4 2 2" xfId="36482"/>
    <cellStyle name="Note 2 3 5 4 3" xfId="36483"/>
    <cellStyle name="Note 2 3 5 5" xfId="36484"/>
    <cellStyle name="Note 2 3 5 5 2" xfId="36485"/>
    <cellStyle name="Note 2 3 5 6" xfId="36486"/>
    <cellStyle name="Note 2 3 6" xfId="36487"/>
    <cellStyle name="Note 2 3 6 2" xfId="36488"/>
    <cellStyle name="Note 2 3 6 2 2" xfId="36489"/>
    <cellStyle name="Note 2 3 6 2 2 2" xfId="36490"/>
    <cellStyle name="Note 2 3 6 2 2 2 2" xfId="36491"/>
    <cellStyle name="Note 2 3 6 2 2 3" xfId="36492"/>
    <cellStyle name="Note 2 3 6 2 3" xfId="36493"/>
    <cellStyle name="Note 2 3 6 2 3 2" xfId="36494"/>
    <cellStyle name="Note 2 3 6 2 4" xfId="36495"/>
    <cellStyle name="Note 2 3 6 3" xfId="36496"/>
    <cellStyle name="Note 2 3 6 3 2" xfId="36497"/>
    <cellStyle name="Note 2 3 6 3 2 2" xfId="36498"/>
    <cellStyle name="Note 2 3 6 3 3" xfId="36499"/>
    <cellStyle name="Note 2 3 6 4" xfId="36500"/>
    <cellStyle name="Note 2 3 6 4 2" xfId="36501"/>
    <cellStyle name="Note 2 3 6 5" xfId="36502"/>
    <cellStyle name="Note 2 3 7" xfId="36503"/>
    <cellStyle name="Note 2 3 7 2" xfId="36504"/>
    <cellStyle name="Note 2 3 7 2 2" xfId="36505"/>
    <cellStyle name="Note 2 3 7 2 2 2" xfId="36506"/>
    <cellStyle name="Note 2 3 7 2 3" xfId="36507"/>
    <cellStyle name="Note 2 3 7 3" xfId="36508"/>
    <cellStyle name="Note 2 3 7 3 2" xfId="36509"/>
    <cellStyle name="Note 2 3 7 4" xfId="36510"/>
    <cellStyle name="Note 2 3 8" xfId="36511"/>
    <cellStyle name="Note 2 3 8 2" xfId="36512"/>
    <cellStyle name="Note 2 3 8 2 2" xfId="36513"/>
    <cellStyle name="Note 2 3 8 3" xfId="36514"/>
    <cellStyle name="Note 2 3 9" xfId="36515"/>
    <cellStyle name="Note 2 3 9 2" xfId="36516"/>
    <cellStyle name="Note 2 4" xfId="36517"/>
    <cellStyle name="Note 2 4 2" xfId="36518"/>
    <cellStyle name="Note 2 4 2 2" xfId="36519"/>
    <cellStyle name="Note 2 4 2 2 2" xfId="36520"/>
    <cellStyle name="Note 2 4 2 2 2 2" xfId="36521"/>
    <cellStyle name="Note 2 4 2 2 2 2 2" xfId="36522"/>
    <cellStyle name="Note 2 4 2 2 2 2 2 2" xfId="36523"/>
    <cellStyle name="Note 2 4 2 2 2 2 2 2 2" xfId="36524"/>
    <cellStyle name="Note 2 4 2 2 2 2 2 2 2 2" xfId="36525"/>
    <cellStyle name="Note 2 4 2 2 2 2 2 2 3" xfId="36526"/>
    <cellStyle name="Note 2 4 2 2 2 2 2 3" xfId="36527"/>
    <cellStyle name="Note 2 4 2 2 2 2 2 3 2" xfId="36528"/>
    <cellStyle name="Note 2 4 2 2 2 2 2 4" xfId="36529"/>
    <cellStyle name="Note 2 4 2 2 2 2 3" xfId="36530"/>
    <cellStyle name="Note 2 4 2 2 2 2 3 2" xfId="36531"/>
    <cellStyle name="Note 2 4 2 2 2 2 3 2 2" xfId="36532"/>
    <cellStyle name="Note 2 4 2 2 2 2 3 3" xfId="36533"/>
    <cellStyle name="Note 2 4 2 2 2 2 4" xfId="36534"/>
    <cellStyle name="Note 2 4 2 2 2 2 4 2" xfId="36535"/>
    <cellStyle name="Note 2 4 2 2 2 2 5" xfId="36536"/>
    <cellStyle name="Note 2 4 2 2 2 3" xfId="36537"/>
    <cellStyle name="Note 2 4 2 2 2 3 2" xfId="36538"/>
    <cellStyle name="Note 2 4 2 2 2 3 2 2" xfId="36539"/>
    <cellStyle name="Note 2 4 2 2 2 3 2 2 2" xfId="36540"/>
    <cellStyle name="Note 2 4 2 2 2 3 2 3" xfId="36541"/>
    <cellStyle name="Note 2 4 2 2 2 3 3" xfId="36542"/>
    <cellStyle name="Note 2 4 2 2 2 3 3 2" xfId="36543"/>
    <cellStyle name="Note 2 4 2 2 2 3 4" xfId="36544"/>
    <cellStyle name="Note 2 4 2 2 2 4" xfId="36545"/>
    <cellStyle name="Note 2 4 2 2 2 4 2" xfId="36546"/>
    <cellStyle name="Note 2 4 2 2 2 4 2 2" xfId="36547"/>
    <cellStyle name="Note 2 4 2 2 2 4 3" xfId="36548"/>
    <cellStyle name="Note 2 4 2 2 2 5" xfId="36549"/>
    <cellStyle name="Note 2 4 2 2 2 5 2" xfId="36550"/>
    <cellStyle name="Note 2 4 2 2 2 6" xfId="36551"/>
    <cellStyle name="Note 2 4 2 2 3" xfId="36552"/>
    <cellStyle name="Note 2 4 2 2 3 2" xfId="36553"/>
    <cellStyle name="Note 2 4 2 2 3 2 2" xfId="36554"/>
    <cellStyle name="Note 2 4 2 2 3 2 2 2" xfId="36555"/>
    <cellStyle name="Note 2 4 2 2 3 2 2 2 2" xfId="36556"/>
    <cellStyle name="Note 2 4 2 2 3 2 2 3" xfId="36557"/>
    <cellStyle name="Note 2 4 2 2 3 2 3" xfId="36558"/>
    <cellStyle name="Note 2 4 2 2 3 2 3 2" xfId="36559"/>
    <cellStyle name="Note 2 4 2 2 3 2 4" xfId="36560"/>
    <cellStyle name="Note 2 4 2 2 3 3" xfId="36561"/>
    <cellStyle name="Note 2 4 2 2 3 3 2" xfId="36562"/>
    <cellStyle name="Note 2 4 2 2 3 3 2 2" xfId="36563"/>
    <cellStyle name="Note 2 4 2 2 3 3 3" xfId="36564"/>
    <cellStyle name="Note 2 4 2 2 3 4" xfId="36565"/>
    <cellStyle name="Note 2 4 2 2 3 4 2" xfId="36566"/>
    <cellStyle name="Note 2 4 2 2 3 5" xfId="36567"/>
    <cellStyle name="Note 2 4 2 2 4" xfId="36568"/>
    <cellStyle name="Note 2 4 2 2 4 2" xfId="36569"/>
    <cellStyle name="Note 2 4 2 2 4 2 2" xfId="36570"/>
    <cellStyle name="Note 2 4 2 2 4 2 2 2" xfId="36571"/>
    <cellStyle name="Note 2 4 2 2 4 2 3" xfId="36572"/>
    <cellStyle name="Note 2 4 2 2 4 3" xfId="36573"/>
    <cellStyle name="Note 2 4 2 2 4 3 2" xfId="36574"/>
    <cellStyle name="Note 2 4 2 2 4 4" xfId="36575"/>
    <cellStyle name="Note 2 4 2 2 5" xfId="36576"/>
    <cellStyle name="Note 2 4 2 2 5 2" xfId="36577"/>
    <cellStyle name="Note 2 4 2 2 5 2 2" xfId="36578"/>
    <cellStyle name="Note 2 4 2 2 5 3" xfId="36579"/>
    <cellStyle name="Note 2 4 2 2 6" xfId="36580"/>
    <cellStyle name="Note 2 4 2 2 6 2" xfId="36581"/>
    <cellStyle name="Note 2 4 2 2 7" xfId="36582"/>
    <cellStyle name="Note 2 4 2 3" xfId="36583"/>
    <cellStyle name="Note 2 4 2 3 2" xfId="36584"/>
    <cellStyle name="Note 2 4 2 3 2 2" xfId="36585"/>
    <cellStyle name="Note 2 4 2 3 2 2 2" xfId="36586"/>
    <cellStyle name="Note 2 4 2 3 2 2 2 2" xfId="36587"/>
    <cellStyle name="Note 2 4 2 3 2 2 2 2 2" xfId="36588"/>
    <cellStyle name="Note 2 4 2 3 2 2 2 3" xfId="36589"/>
    <cellStyle name="Note 2 4 2 3 2 2 3" xfId="36590"/>
    <cellStyle name="Note 2 4 2 3 2 2 3 2" xfId="36591"/>
    <cellStyle name="Note 2 4 2 3 2 2 4" xfId="36592"/>
    <cellStyle name="Note 2 4 2 3 2 3" xfId="36593"/>
    <cellStyle name="Note 2 4 2 3 2 3 2" xfId="36594"/>
    <cellStyle name="Note 2 4 2 3 2 3 2 2" xfId="36595"/>
    <cellStyle name="Note 2 4 2 3 2 3 3" xfId="36596"/>
    <cellStyle name="Note 2 4 2 3 2 4" xfId="36597"/>
    <cellStyle name="Note 2 4 2 3 2 4 2" xfId="36598"/>
    <cellStyle name="Note 2 4 2 3 2 5" xfId="36599"/>
    <cellStyle name="Note 2 4 2 3 3" xfId="36600"/>
    <cellStyle name="Note 2 4 2 3 3 2" xfId="36601"/>
    <cellStyle name="Note 2 4 2 3 3 2 2" xfId="36602"/>
    <cellStyle name="Note 2 4 2 3 3 2 2 2" xfId="36603"/>
    <cellStyle name="Note 2 4 2 3 3 2 3" xfId="36604"/>
    <cellStyle name="Note 2 4 2 3 3 3" xfId="36605"/>
    <cellStyle name="Note 2 4 2 3 3 3 2" xfId="36606"/>
    <cellStyle name="Note 2 4 2 3 3 4" xfId="36607"/>
    <cellStyle name="Note 2 4 2 3 4" xfId="36608"/>
    <cellStyle name="Note 2 4 2 3 4 2" xfId="36609"/>
    <cellStyle name="Note 2 4 2 3 4 2 2" xfId="36610"/>
    <cellStyle name="Note 2 4 2 3 4 3" xfId="36611"/>
    <cellStyle name="Note 2 4 2 3 5" xfId="36612"/>
    <cellStyle name="Note 2 4 2 3 5 2" xfId="36613"/>
    <cellStyle name="Note 2 4 2 3 6" xfId="36614"/>
    <cellStyle name="Note 2 4 2 4" xfId="36615"/>
    <cellStyle name="Note 2 4 2 4 2" xfId="36616"/>
    <cellStyle name="Note 2 4 2 4 2 2" xfId="36617"/>
    <cellStyle name="Note 2 4 2 4 2 2 2" xfId="36618"/>
    <cellStyle name="Note 2 4 2 4 2 2 2 2" xfId="36619"/>
    <cellStyle name="Note 2 4 2 4 2 2 3" xfId="36620"/>
    <cellStyle name="Note 2 4 2 4 2 3" xfId="36621"/>
    <cellStyle name="Note 2 4 2 4 2 3 2" xfId="36622"/>
    <cellStyle name="Note 2 4 2 4 2 4" xfId="36623"/>
    <cellStyle name="Note 2 4 2 4 3" xfId="36624"/>
    <cellStyle name="Note 2 4 2 4 3 2" xfId="36625"/>
    <cellStyle name="Note 2 4 2 4 3 2 2" xfId="36626"/>
    <cellStyle name="Note 2 4 2 4 3 3" xfId="36627"/>
    <cellStyle name="Note 2 4 2 4 4" xfId="36628"/>
    <cellStyle name="Note 2 4 2 4 4 2" xfId="36629"/>
    <cellStyle name="Note 2 4 2 4 5" xfId="36630"/>
    <cellStyle name="Note 2 4 2 5" xfId="36631"/>
    <cellStyle name="Note 2 4 2 5 2" xfId="36632"/>
    <cellStyle name="Note 2 4 2 5 2 2" xfId="36633"/>
    <cellStyle name="Note 2 4 2 5 2 2 2" xfId="36634"/>
    <cellStyle name="Note 2 4 2 5 2 3" xfId="36635"/>
    <cellStyle name="Note 2 4 2 5 3" xfId="36636"/>
    <cellStyle name="Note 2 4 2 5 3 2" xfId="36637"/>
    <cellStyle name="Note 2 4 2 5 4" xfId="36638"/>
    <cellStyle name="Note 2 4 2 6" xfId="36639"/>
    <cellStyle name="Note 2 4 2 6 2" xfId="36640"/>
    <cellStyle name="Note 2 4 2 6 2 2" xfId="36641"/>
    <cellStyle name="Note 2 4 2 6 3" xfId="36642"/>
    <cellStyle name="Note 2 4 2 7" xfId="36643"/>
    <cellStyle name="Note 2 4 2 7 2" xfId="36644"/>
    <cellStyle name="Note 2 4 2 8" xfId="36645"/>
    <cellStyle name="Note 2 4 3" xfId="36646"/>
    <cellStyle name="Note 2 4 3 2" xfId="36647"/>
    <cellStyle name="Note 2 4 3 2 2" xfId="36648"/>
    <cellStyle name="Note 2 4 3 2 2 2" xfId="36649"/>
    <cellStyle name="Note 2 4 3 2 2 2 2" xfId="36650"/>
    <cellStyle name="Note 2 4 3 2 2 2 2 2" xfId="36651"/>
    <cellStyle name="Note 2 4 3 2 2 2 2 2 2" xfId="36652"/>
    <cellStyle name="Note 2 4 3 2 2 2 2 3" xfId="36653"/>
    <cellStyle name="Note 2 4 3 2 2 2 3" xfId="36654"/>
    <cellStyle name="Note 2 4 3 2 2 2 3 2" xfId="36655"/>
    <cellStyle name="Note 2 4 3 2 2 2 4" xfId="36656"/>
    <cellStyle name="Note 2 4 3 2 2 3" xfId="36657"/>
    <cellStyle name="Note 2 4 3 2 2 3 2" xfId="36658"/>
    <cellStyle name="Note 2 4 3 2 2 3 2 2" xfId="36659"/>
    <cellStyle name="Note 2 4 3 2 2 3 3" xfId="36660"/>
    <cellStyle name="Note 2 4 3 2 2 4" xfId="36661"/>
    <cellStyle name="Note 2 4 3 2 2 4 2" xfId="36662"/>
    <cellStyle name="Note 2 4 3 2 2 5" xfId="36663"/>
    <cellStyle name="Note 2 4 3 2 3" xfId="36664"/>
    <cellStyle name="Note 2 4 3 2 3 2" xfId="36665"/>
    <cellStyle name="Note 2 4 3 2 3 2 2" xfId="36666"/>
    <cellStyle name="Note 2 4 3 2 3 2 2 2" xfId="36667"/>
    <cellStyle name="Note 2 4 3 2 3 2 3" xfId="36668"/>
    <cellStyle name="Note 2 4 3 2 3 3" xfId="36669"/>
    <cellStyle name="Note 2 4 3 2 3 3 2" xfId="36670"/>
    <cellStyle name="Note 2 4 3 2 3 4" xfId="36671"/>
    <cellStyle name="Note 2 4 3 2 4" xfId="36672"/>
    <cellStyle name="Note 2 4 3 2 4 2" xfId="36673"/>
    <cellStyle name="Note 2 4 3 2 4 2 2" xfId="36674"/>
    <cellStyle name="Note 2 4 3 2 4 3" xfId="36675"/>
    <cellStyle name="Note 2 4 3 2 5" xfId="36676"/>
    <cellStyle name="Note 2 4 3 2 5 2" xfId="36677"/>
    <cellStyle name="Note 2 4 3 2 6" xfId="36678"/>
    <cellStyle name="Note 2 4 3 3" xfId="36679"/>
    <cellStyle name="Note 2 4 3 3 2" xfId="36680"/>
    <cellStyle name="Note 2 4 3 3 2 2" xfId="36681"/>
    <cellStyle name="Note 2 4 3 3 2 2 2" xfId="36682"/>
    <cellStyle name="Note 2 4 3 3 2 2 2 2" xfId="36683"/>
    <cellStyle name="Note 2 4 3 3 2 2 3" xfId="36684"/>
    <cellStyle name="Note 2 4 3 3 2 3" xfId="36685"/>
    <cellStyle name="Note 2 4 3 3 2 3 2" xfId="36686"/>
    <cellStyle name="Note 2 4 3 3 2 4" xfId="36687"/>
    <cellStyle name="Note 2 4 3 3 3" xfId="36688"/>
    <cellStyle name="Note 2 4 3 3 3 2" xfId="36689"/>
    <cellStyle name="Note 2 4 3 3 3 2 2" xfId="36690"/>
    <cellStyle name="Note 2 4 3 3 3 3" xfId="36691"/>
    <cellStyle name="Note 2 4 3 3 4" xfId="36692"/>
    <cellStyle name="Note 2 4 3 3 4 2" xfId="36693"/>
    <cellStyle name="Note 2 4 3 3 5" xfId="36694"/>
    <cellStyle name="Note 2 4 3 4" xfId="36695"/>
    <cellStyle name="Note 2 4 3 4 2" xfId="36696"/>
    <cellStyle name="Note 2 4 3 4 2 2" xfId="36697"/>
    <cellStyle name="Note 2 4 3 4 2 2 2" xfId="36698"/>
    <cellStyle name="Note 2 4 3 4 2 3" xfId="36699"/>
    <cellStyle name="Note 2 4 3 4 3" xfId="36700"/>
    <cellStyle name="Note 2 4 3 4 3 2" xfId="36701"/>
    <cellStyle name="Note 2 4 3 4 4" xfId="36702"/>
    <cellStyle name="Note 2 4 3 5" xfId="36703"/>
    <cellStyle name="Note 2 4 3 5 2" xfId="36704"/>
    <cellStyle name="Note 2 4 3 5 2 2" xfId="36705"/>
    <cellStyle name="Note 2 4 3 5 3" xfId="36706"/>
    <cellStyle name="Note 2 4 3 6" xfId="36707"/>
    <cellStyle name="Note 2 4 3 6 2" xfId="36708"/>
    <cellStyle name="Note 2 4 3 7" xfId="36709"/>
    <cellStyle name="Note 2 4 4" xfId="36710"/>
    <cellStyle name="Note 2 4 4 2" xfId="36711"/>
    <cellStyle name="Note 2 4 4 2 2" xfId="36712"/>
    <cellStyle name="Note 2 4 4 2 2 2" xfId="36713"/>
    <cellStyle name="Note 2 4 4 2 2 2 2" xfId="36714"/>
    <cellStyle name="Note 2 4 4 2 2 2 2 2" xfId="36715"/>
    <cellStyle name="Note 2 4 4 2 2 2 3" xfId="36716"/>
    <cellStyle name="Note 2 4 4 2 2 3" xfId="36717"/>
    <cellStyle name="Note 2 4 4 2 2 3 2" xfId="36718"/>
    <cellStyle name="Note 2 4 4 2 2 4" xfId="36719"/>
    <cellStyle name="Note 2 4 4 2 3" xfId="36720"/>
    <cellStyle name="Note 2 4 4 2 3 2" xfId="36721"/>
    <cellStyle name="Note 2 4 4 2 3 2 2" xfId="36722"/>
    <cellStyle name="Note 2 4 4 2 3 3" xfId="36723"/>
    <cellStyle name="Note 2 4 4 2 4" xfId="36724"/>
    <cellStyle name="Note 2 4 4 2 4 2" xfId="36725"/>
    <cellStyle name="Note 2 4 4 2 5" xfId="36726"/>
    <cellStyle name="Note 2 4 4 3" xfId="36727"/>
    <cellStyle name="Note 2 4 4 3 2" xfId="36728"/>
    <cellStyle name="Note 2 4 4 3 2 2" xfId="36729"/>
    <cellStyle name="Note 2 4 4 3 2 2 2" xfId="36730"/>
    <cellStyle name="Note 2 4 4 3 2 3" xfId="36731"/>
    <cellStyle name="Note 2 4 4 3 3" xfId="36732"/>
    <cellStyle name="Note 2 4 4 3 3 2" xfId="36733"/>
    <cellStyle name="Note 2 4 4 3 4" xfId="36734"/>
    <cellStyle name="Note 2 4 4 4" xfId="36735"/>
    <cellStyle name="Note 2 4 4 4 2" xfId="36736"/>
    <cellStyle name="Note 2 4 4 4 2 2" xfId="36737"/>
    <cellStyle name="Note 2 4 4 4 3" xfId="36738"/>
    <cellStyle name="Note 2 4 4 5" xfId="36739"/>
    <cellStyle name="Note 2 4 4 5 2" xfId="36740"/>
    <cellStyle name="Note 2 4 4 6" xfId="36741"/>
    <cellStyle name="Note 2 4 5" xfId="36742"/>
    <cellStyle name="Note 2 4 5 2" xfId="36743"/>
    <cellStyle name="Note 2 4 5 2 2" xfId="36744"/>
    <cellStyle name="Note 2 4 5 2 2 2" xfId="36745"/>
    <cellStyle name="Note 2 4 5 2 2 2 2" xfId="36746"/>
    <cellStyle name="Note 2 4 5 2 2 3" xfId="36747"/>
    <cellStyle name="Note 2 4 5 2 3" xfId="36748"/>
    <cellStyle name="Note 2 4 5 2 3 2" xfId="36749"/>
    <cellStyle name="Note 2 4 5 2 4" xfId="36750"/>
    <cellStyle name="Note 2 4 5 3" xfId="36751"/>
    <cellStyle name="Note 2 4 5 3 2" xfId="36752"/>
    <cellStyle name="Note 2 4 5 3 2 2" xfId="36753"/>
    <cellStyle name="Note 2 4 5 3 3" xfId="36754"/>
    <cellStyle name="Note 2 4 5 4" xfId="36755"/>
    <cellStyle name="Note 2 4 5 4 2" xfId="36756"/>
    <cellStyle name="Note 2 4 5 5" xfId="36757"/>
    <cellStyle name="Note 2 4 6" xfId="36758"/>
    <cellStyle name="Note 2 4 6 2" xfId="36759"/>
    <cellStyle name="Note 2 4 6 2 2" xfId="36760"/>
    <cellStyle name="Note 2 4 6 2 2 2" xfId="36761"/>
    <cellStyle name="Note 2 4 6 2 3" xfId="36762"/>
    <cellStyle name="Note 2 4 6 3" xfId="36763"/>
    <cellStyle name="Note 2 4 6 3 2" xfId="36764"/>
    <cellStyle name="Note 2 4 6 4" xfId="36765"/>
    <cellStyle name="Note 2 4 7" xfId="36766"/>
    <cellStyle name="Note 2 4 7 2" xfId="36767"/>
    <cellStyle name="Note 2 4 7 2 2" xfId="36768"/>
    <cellStyle name="Note 2 4 7 3" xfId="36769"/>
    <cellStyle name="Note 2 4 8" xfId="36770"/>
    <cellStyle name="Note 2 4 8 2" xfId="36771"/>
    <cellStyle name="Note 2 4 9" xfId="36772"/>
    <cellStyle name="Note 2 5" xfId="36773"/>
    <cellStyle name="Note 2 5 2" xfId="36774"/>
    <cellStyle name="Note 2 5 2 2" xfId="36775"/>
    <cellStyle name="Note 2 5 2 2 2" xfId="36776"/>
    <cellStyle name="Note 2 5 2 2 2 2" xfId="36777"/>
    <cellStyle name="Note 2 5 2 2 2 2 2" xfId="36778"/>
    <cellStyle name="Note 2 5 2 2 2 2 2 2" xfId="36779"/>
    <cellStyle name="Note 2 5 2 2 2 2 2 2 2" xfId="36780"/>
    <cellStyle name="Note 2 5 2 2 2 2 2 3" xfId="36781"/>
    <cellStyle name="Note 2 5 2 2 2 2 3" xfId="36782"/>
    <cellStyle name="Note 2 5 2 2 2 2 3 2" xfId="36783"/>
    <cellStyle name="Note 2 5 2 2 2 2 4" xfId="36784"/>
    <cellStyle name="Note 2 5 2 2 2 3" xfId="36785"/>
    <cellStyle name="Note 2 5 2 2 2 3 2" xfId="36786"/>
    <cellStyle name="Note 2 5 2 2 2 3 2 2" xfId="36787"/>
    <cellStyle name="Note 2 5 2 2 2 3 3" xfId="36788"/>
    <cellStyle name="Note 2 5 2 2 2 4" xfId="36789"/>
    <cellStyle name="Note 2 5 2 2 2 4 2" xfId="36790"/>
    <cellStyle name="Note 2 5 2 2 2 5" xfId="36791"/>
    <cellStyle name="Note 2 5 2 2 3" xfId="36792"/>
    <cellStyle name="Note 2 5 2 2 3 2" xfId="36793"/>
    <cellStyle name="Note 2 5 2 2 3 2 2" xfId="36794"/>
    <cellStyle name="Note 2 5 2 2 3 2 2 2" xfId="36795"/>
    <cellStyle name="Note 2 5 2 2 3 2 3" xfId="36796"/>
    <cellStyle name="Note 2 5 2 2 3 3" xfId="36797"/>
    <cellStyle name="Note 2 5 2 2 3 3 2" xfId="36798"/>
    <cellStyle name="Note 2 5 2 2 3 4" xfId="36799"/>
    <cellStyle name="Note 2 5 2 2 4" xfId="36800"/>
    <cellStyle name="Note 2 5 2 2 4 2" xfId="36801"/>
    <cellStyle name="Note 2 5 2 2 4 2 2" xfId="36802"/>
    <cellStyle name="Note 2 5 2 2 4 3" xfId="36803"/>
    <cellStyle name="Note 2 5 2 2 5" xfId="36804"/>
    <cellStyle name="Note 2 5 2 2 5 2" xfId="36805"/>
    <cellStyle name="Note 2 5 2 2 6" xfId="36806"/>
    <cellStyle name="Note 2 5 2 3" xfId="36807"/>
    <cellStyle name="Note 2 5 2 3 2" xfId="36808"/>
    <cellStyle name="Note 2 5 2 3 2 2" xfId="36809"/>
    <cellStyle name="Note 2 5 2 3 2 2 2" xfId="36810"/>
    <cellStyle name="Note 2 5 2 3 2 2 2 2" xfId="36811"/>
    <cellStyle name="Note 2 5 2 3 2 2 3" xfId="36812"/>
    <cellStyle name="Note 2 5 2 3 2 3" xfId="36813"/>
    <cellStyle name="Note 2 5 2 3 2 3 2" xfId="36814"/>
    <cellStyle name="Note 2 5 2 3 2 4" xfId="36815"/>
    <cellStyle name="Note 2 5 2 3 3" xfId="36816"/>
    <cellStyle name="Note 2 5 2 3 3 2" xfId="36817"/>
    <cellStyle name="Note 2 5 2 3 3 2 2" xfId="36818"/>
    <cellStyle name="Note 2 5 2 3 3 3" xfId="36819"/>
    <cellStyle name="Note 2 5 2 3 4" xfId="36820"/>
    <cellStyle name="Note 2 5 2 3 4 2" xfId="36821"/>
    <cellStyle name="Note 2 5 2 3 5" xfId="36822"/>
    <cellStyle name="Note 2 5 2 4" xfId="36823"/>
    <cellStyle name="Note 2 5 2 4 2" xfId="36824"/>
    <cellStyle name="Note 2 5 2 4 2 2" xfId="36825"/>
    <cellStyle name="Note 2 5 2 4 2 2 2" xfId="36826"/>
    <cellStyle name="Note 2 5 2 4 2 3" xfId="36827"/>
    <cellStyle name="Note 2 5 2 4 3" xfId="36828"/>
    <cellStyle name="Note 2 5 2 4 3 2" xfId="36829"/>
    <cellStyle name="Note 2 5 2 4 4" xfId="36830"/>
    <cellStyle name="Note 2 5 2 5" xfId="36831"/>
    <cellStyle name="Note 2 5 2 5 2" xfId="36832"/>
    <cellStyle name="Note 2 5 2 5 2 2" xfId="36833"/>
    <cellStyle name="Note 2 5 2 5 3" xfId="36834"/>
    <cellStyle name="Note 2 5 2 6" xfId="36835"/>
    <cellStyle name="Note 2 5 2 6 2" xfId="36836"/>
    <cellStyle name="Note 2 5 2 7" xfId="36837"/>
    <cellStyle name="Note 2 5 3" xfId="36838"/>
    <cellStyle name="Note 2 5 3 2" xfId="36839"/>
    <cellStyle name="Note 2 5 3 2 2" xfId="36840"/>
    <cellStyle name="Note 2 5 3 2 2 2" xfId="36841"/>
    <cellStyle name="Note 2 5 3 2 2 2 2" xfId="36842"/>
    <cellStyle name="Note 2 5 3 2 2 2 2 2" xfId="36843"/>
    <cellStyle name="Note 2 5 3 2 2 2 3" xfId="36844"/>
    <cellStyle name="Note 2 5 3 2 2 3" xfId="36845"/>
    <cellStyle name="Note 2 5 3 2 2 3 2" xfId="36846"/>
    <cellStyle name="Note 2 5 3 2 2 4" xfId="36847"/>
    <cellStyle name="Note 2 5 3 2 3" xfId="36848"/>
    <cellStyle name="Note 2 5 3 2 3 2" xfId="36849"/>
    <cellStyle name="Note 2 5 3 2 3 2 2" xfId="36850"/>
    <cellStyle name="Note 2 5 3 2 3 3" xfId="36851"/>
    <cellStyle name="Note 2 5 3 2 4" xfId="36852"/>
    <cellStyle name="Note 2 5 3 2 4 2" xfId="36853"/>
    <cellStyle name="Note 2 5 3 2 5" xfId="36854"/>
    <cellStyle name="Note 2 5 3 3" xfId="36855"/>
    <cellStyle name="Note 2 5 3 3 2" xfId="36856"/>
    <cellStyle name="Note 2 5 3 3 2 2" xfId="36857"/>
    <cellStyle name="Note 2 5 3 3 2 2 2" xfId="36858"/>
    <cellStyle name="Note 2 5 3 3 2 3" xfId="36859"/>
    <cellStyle name="Note 2 5 3 3 3" xfId="36860"/>
    <cellStyle name="Note 2 5 3 3 3 2" xfId="36861"/>
    <cellStyle name="Note 2 5 3 3 4" xfId="36862"/>
    <cellStyle name="Note 2 5 3 4" xfId="36863"/>
    <cellStyle name="Note 2 5 3 4 2" xfId="36864"/>
    <cellStyle name="Note 2 5 3 4 2 2" xfId="36865"/>
    <cellStyle name="Note 2 5 3 4 3" xfId="36866"/>
    <cellStyle name="Note 2 5 3 5" xfId="36867"/>
    <cellStyle name="Note 2 5 3 5 2" xfId="36868"/>
    <cellStyle name="Note 2 5 3 6" xfId="36869"/>
    <cellStyle name="Note 2 5 4" xfId="36870"/>
    <cellStyle name="Note 2 5 4 2" xfId="36871"/>
    <cellStyle name="Note 2 5 4 2 2" xfId="36872"/>
    <cellStyle name="Note 2 5 4 2 2 2" xfId="36873"/>
    <cellStyle name="Note 2 5 4 2 2 2 2" xfId="36874"/>
    <cellStyle name="Note 2 5 4 2 2 3" xfId="36875"/>
    <cellStyle name="Note 2 5 4 2 3" xfId="36876"/>
    <cellStyle name="Note 2 5 4 2 3 2" xfId="36877"/>
    <cellStyle name="Note 2 5 4 2 4" xfId="36878"/>
    <cellStyle name="Note 2 5 4 3" xfId="36879"/>
    <cellStyle name="Note 2 5 4 3 2" xfId="36880"/>
    <cellStyle name="Note 2 5 4 3 2 2" xfId="36881"/>
    <cellStyle name="Note 2 5 4 3 3" xfId="36882"/>
    <cellStyle name="Note 2 5 4 4" xfId="36883"/>
    <cellStyle name="Note 2 5 4 4 2" xfId="36884"/>
    <cellStyle name="Note 2 5 4 5" xfId="36885"/>
    <cellStyle name="Note 2 5 5" xfId="36886"/>
    <cellStyle name="Note 2 5 5 2" xfId="36887"/>
    <cellStyle name="Note 2 5 5 2 2" xfId="36888"/>
    <cellStyle name="Note 2 5 5 2 2 2" xfId="36889"/>
    <cellStyle name="Note 2 5 5 2 3" xfId="36890"/>
    <cellStyle name="Note 2 5 5 3" xfId="36891"/>
    <cellStyle name="Note 2 5 5 3 2" xfId="36892"/>
    <cellStyle name="Note 2 5 5 4" xfId="36893"/>
    <cellStyle name="Note 2 5 6" xfId="36894"/>
    <cellStyle name="Note 2 5 6 2" xfId="36895"/>
    <cellStyle name="Note 2 5 6 2 2" xfId="36896"/>
    <cellStyle name="Note 2 5 6 3" xfId="36897"/>
    <cellStyle name="Note 2 5 7" xfId="36898"/>
    <cellStyle name="Note 2 5 7 2" xfId="36899"/>
    <cellStyle name="Note 2 5 8" xfId="36900"/>
    <cellStyle name="Note 2 6" xfId="36901"/>
    <cellStyle name="Note 2 6 2" xfId="36902"/>
    <cellStyle name="Note 2 6 2 2" xfId="36903"/>
    <cellStyle name="Note 2 6 2 2 2" xfId="36904"/>
    <cellStyle name="Note 2 6 2 2 2 2" xfId="36905"/>
    <cellStyle name="Note 2 6 2 2 2 2 2" xfId="36906"/>
    <cellStyle name="Note 2 6 2 2 2 2 2 2" xfId="36907"/>
    <cellStyle name="Note 2 6 2 2 2 2 3" xfId="36908"/>
    <cellStyle name="Note 2 6 2 2 2 3" xfId="36909"/>
    <cellStyle name="Note 2 6 2 2 2 3 2" xfId="36910"/>
    <cellStyle name="Note 2 6 2 2 2 4" xfId="36911"/>
    <cellStyle name="Note 2 6 2 2 3" xfId="36912"/>
    <cellStyle name="Note 2 6 2 2 3 2" xfId="36913"/>
    <cellStyle name="Note 2 6 2 2 3 2 2" xfId="36914"/>
    <cellStyle name="Note 2 6 2 2 3 3" xfId="36915"/>
    <cellStyle name="Note 2 6 2 2 4" xfId="36916"/>
    <cellStyle name="Note 2 6 2 2 4 2" xfId="36917"/>
    <cellStyle name="Note 2 6 2 2 5" xfId="36918"/>
    <cellStyle name="Note 2 6 2 3" xfId="36919"/>
    <cellStyle name="Note 2 6 2 3 2" xfId="36920"/>
    <cellStyle name="Note 2 6 2 3 2 2" xfId="36921"/>
    <cellStyle name="Note 2 6 2 3 2 2 2" xfId="36922"/>
    <cellStyle name="Note 2 6 2 3 2 3" xfId="36923"/>
    <cellStyle name="Note 2 6 2 3 3" xfId="36924"/>
    <cellStyle name="Note 2 6 2 3 3 2" xfId="36925"/>
    <cellStyle name="Note 2 6 2 3 4" xfId="36926"/>
    <cellStyle name="Note 2 6 2 4" xfId="36927"/>
    <cellStyle name="Note 2 6 2 4 2" xfId="36928"/>
    <cellStyle name="Note 2 6 2 4 2 2" xfId="36929"/>
    <cellStyle name="Note 2 6 2 4 3" xfId="36930"/>
    <cellStyle name="Note 2 6 2 5" xfId="36931"/>
    <cellStyle name="Note 2 6 2 5 2" xfId="36932"/>
    <cellStyle name="Note 2 6 2 6" xfId="36933"/>
    <cellStyle name="Note 2 6 3" xfId="36934"/>
    <cellStyle name="Note 2 6 3 2" xfId="36935"/>
    <cellStyle name="Note 2 6 3 2 2" xfId="36936"/>
    <cellStyle name="Note 2 6 3 2 2 2" xfId="36937"/>
    <cellStyle name="Note 2 6 3 2 2 2 2" xfId="36938"/>
    <cellStyle name="Note 2 6 3 2 2 3" xfId="36939"/>
    <cellStyle name="Note 2 6 3 2 3" xfId="36940"/>
    <cellStyle name="Note 2 6 3 2 3 2" xfId="36941"/>
    <cellStyle name="Note 2 6 3 2 4" xfId="36942"/>
    <cellStyle name="Note 2 6 3 3" xfId="36943"/>
    <cellStyle name="Note 2 6 3 3 2" xfId="36944"/>
    <cellStyle name="Note 2 6 3 3 2 2" xfId="36945"/>
    <cellStyle name="Note 2 6 3 3 3" xfId="36946"/>
    <cellStyle name="Note 2 6 3 4" xfId="36947"/>
    <cellStyle name="Note 2 6 3 4 2" xfId="36948"/>
    <cellStyle name="Note 2 6 3 5" xfId="36949"/>
    <cellStyle name="Note 2 6 4" xfId="36950"/>
    <cellStyle name="Note 2 6 4 2" xfId="36951"/>
    <cellStyle name="Note 2 6 4 2 2" xfId="36952"/>
    <cellStyle name="Note 2 6 4 2 2 2" xfId="36953"/>
    <cellStyle name="Note 2 6 4 2 3" xfId="36954"/>
    <cellStyle name="Note 2 6 4 3" xfId="36955"/>
    <cellStyle name="Note 2 6 4 3 2" xfId="36956"/>
    <cellStyle name="Note 2 6 4 4" xfId="36957"/>
    <cellStyle name="Note 2 6 5" xfId="36958"/>
    <cellStyle name="Note 2 6 5 2" xfId="36959"/>
    <cellStyle name="Note 2 6 5 2 2" xfId="36960"/>
    <cellStyle name="Note 2 6 5 3" xfId="36961"/>
    <cellStyle name="Note 2 6 6" xfId="36962"/>
    <cellStyle name="Note 2 6 6 2" xfId="36963"/>
    <cellStyle name="Note 2 6 7" xfId="36964"/>
    <cellStyle name="Note 2 7" xfId="36965"/>
    <cellStyle name="Note 2 7 2" xfId="36966"/>
    <cellStyle name="Note 2 7 2 2" xfId="36967"/>
    <cellStyle name="Note 2 7 2 2 2" xfId="36968"/>
    <cellStyle name="Note 2 7 2 2 2 2" xfId="36969"/>
    <cellStyle name="Note 2 7 2 2 2 2 2" xfId="36970"/>
    <cellStyle name="Note 2 7 2 2 2 3" xfId="36971"/>
    <cellStyle name="Note 2 7 2 2 3" xfId="36972"/>
    <cellStyle name="Note 2 7 2 2 3 2" xfId="36973"/>
    <cellStyle name="Note 2 7 2 2 4" xfId="36974"/>
    <cellStyle name="Note 2 7 2 3" xfId="36975"/>
    <cellStyle name="Note 2 7 2 3 2" xfId="36976"/>
    <cellStyle name="Note 2 7 2 3 2 2" xfId="36977"/>
    <cellStyle name="Note 2 7 2 3 3" xfId="36978"/>
    <cellStyle name="Note 2 7 2 4" xfId="36979"/>
    <cellStyle name="Note 2 7 2 4 2" xfId="36980"/>
    <cellStyle name="Note 2 7 2 5" xfId="36981"/>
    <cellStyle name="Note 2 7 3" xfId="36982"/>
    <cellStyle name="Note 2 7 3 2" xfId="36983"/>
    <cellStyle name="Note 2 7 3 2 2" xfId="36984"/>
    <cellStyle name="Note 2 7 3 2 2 2" xfId="36985"/>
    <cellStyle name="Note 2 7 3 2 3" xfId="36986"/>
    <cellStyle name="Note 2 7 3 3" xfId="36987"/>
    <cellStyle name="Note 2 7 3 3 2" xfId="36988"/>
    <cellStyle name="Note 2 7 3 4" xfId="36989"/>
    <cellStyle name="Note 2 7 4" xfId="36990"/>
    <cellStyle name="Note 2 7 4 2" xfId="36991"/>
    <cellStyle name="Note 2 7 4 2 2" xfId="36992"/>
    <cellStyle name="Note 2 7 4 3" xfId="36993"/>
    <cellStyle name="Note 2 7 5" xfId="36994"/>
    <cellStyle name="Note 2 7 5 2" xfId="36995"/>
    <cellStyle name="Note 2 7 6" xfId="36996"/>
    <cellStyle name="Note 2 8" xfId="36997"/>
    <cellStyle name="Note 2 8 2" xfId="36998"/>
    <cellStyle name="Note 2 8 2 2" xfId="36999"/>
    <cellStyle name="Note 2 8 2 2 2" xfId="37000"/>
    <cellStyle name="Note 2 8 2 2 2 2" xfId="37001"/>
    <cellStyle name="Note 2 8 2 2 3" xfId="37002"/>
    <cellStyle name="Note 2 8 2 3" xfId="37003"/>
    <cellStyle name="Note 2 8 2 3 2" xfId="37004"/>
    <cellStyle name="Note 2 8 2 4" xfId="37005"/>
    <cellStyle name="Note 2 8 3" xfId="37006"/>
    <cellStyle name="Note 2 8 3 2" xfId="37007"/>
    <cellStyle name="Note 2 8 3 2 2" xfId="37008"/>
    <cellStyle name="Note 2 8 3 3" xfId="37009"/>
    <cellStyle name="Note 2 8 4" xfId="37010"/>
    <cellStyle name="Note 2 8 4 2" xfId="37011"/>
    <cellStyle name="Note 2 8 5" xfId="37012"/>
    <cellStyle name="Note 2 9" xfId="37013"/>
    <cellStyle name="Note 2 9 2" xfId="37014"/>
    <cellStyle name="Note 2 9 2 2" xfId="37015"/>
    <cellStyle name="Note 2 9 2 2 2" xfId="37016"/>
    <cellStyle name="Note 2 9 2 3" xfId="37017"/>
    <cellStyle name="Note 2 9 3" xfId="37018"/>
    <cellStyle name="Note 2 9 3 2" xfId="37019"/>
    <cellStyle name="Note 2 9 4" xfId="37020"/>
    <cellStyle name="Percent" xfId="39073" builtinId="5"/>
    <cellStyle name="Percent [0]_#6 Temps &amp; Contractors" xfId="15"/>
    <cellStyle name="Percent [2]" xfId="16"/>
    <cellStyle name="Percent 10" xfId="37021"/>
    <cellStyle name="Percent 2" xfId="38"/>
    <cellStyle name="Percent 2 10" xfId="37022"/>
    <cellStyle name="Percent 2 10 2" xfId="37023"/>
    <cellStyle name="Percent 2 10 2 2" xfId="37024"/>
    <cellStyle name="Percent 2 10 3" xfId="37025"/>
    <cellStyle name="Percent 2 11" xfId="37026"/>
    <cellStyle name="Percent 2 11 2" xfId="37027"/>
    <cellStyle name="Percent 2 12" xfId="37028"/>
    <cellStyle name="Percent 2 2" xfId="39"/>
    <cellStyle name="Percent 2 2 10" xfId="37029"/>
    <cellStyle name="Percent 2 2 10 2" xfId="37030"/>
    <cellStyle name="Percent 2 2 11" xfId="37031"/>
    <cellStyle name="Percent 2 2 2" xfId="37032"/>
    <cellStyle name="Percent 2 2 2 10" xfId="37033"/>
    <cellStyle name="Percent 2 2 2 2" xfId="37034"/>
    <cellStyle name="Percent 2 2 2 2 2" xfId="37035"/>
    <cellStyle name="Percent 2 2 2 2 2 2" xfId="37036"/>
    <cellStyle name="Percent 2 2 2 2 2 2 2" xfId="37037"/>
    <cellStyle name="Percent 2 2 2 2 2 2 2 2" xfId="37038"/>
    <cellStyle name="Percent 2 2 2 2 2 2 2 2 2" xfId="37039"/>
    <cellStyle name="Percent 2 2 2 2 2 2 2 2 2 2" xfId="37040"/>
    <cellStyle name="Percent 2 2 2 2 2 2 2 2 2 2 2" xfId="37041"/>
    <cellStyle name="Percent 2 2 2 2 2 2 2 2 2 2 2 2" xfId="37042"/>
    <cellStyle name="Percent 2 2 2 2 2 2 2 2 2 2 3" xfId="37043"/>
    <cellStyle name="Percent 2 2 2 2 2 2 2 2 2 3" xfId="37044"/>
    <cellStyle name="Percent 2 2 2 2 2 2 2 2 2 3 2" xfId="37045"/>
    <cellStyle name="Percent 2 2 2 2 2 2 2 2 2 4" xfId="37046"/>
    <cellStyle name="Percent 2 2 2 2 2 2 2 2 3" xfId="37047"/>
    <cellStyle name="Percent 2 2 2 2 2 2 2 2 3 2" xfId="37048"/>
    <cellStyle name="Percent 2 2 2 2 2 2 2 2 3 2 2" xfId="37049"/>
    <cellStyle name="Percent 2 2 2 2 2 2 2 2 3 3" xfId="37050"/>
    <cellStyle name="Percent 2 2 2 2 2 2 2 2 4" xfId="37051"/>
    <cellStyle name="Percent 2 2 2 2 2 2 2 2 4 2" xfId="37052"/>
    <cellStyle name="Percent 2 2 2 2 2 2 2 2 5" xfId="37053"/>
    <cellStyle name="Percent 2 2 2 2 2 2 2 3" xfId="37054"/>
    <cellStyle name="Percent 2 2 2 2 2 2 2 3 2" xfId="37055"/>
    <cellStyle name="Percent 2 2 2 2 2 2 2 3 2 2" xfId="37056"/>
    <cellStyle name="Percent 2 2 2 2 2 2 2 3 2 2 2" xfId="37057"/>
    <cellStyle name="Percent 2 2 2 2 2 2 2 3 2 3" xfId="37058"/>
    <cellStyle name="Percent 2 2 2 2 2 2 2 3 3" xfId="37059"/>
    <cellStyle name="Percent 2 2 2 2 2 2 2 3 3 2" xfId="37060"/>
    <cellStyle name="Percent 2 2 2 2 2 2 2 3 4" xfId="37061"/>
    <cellStyle name="Percent 2 2 2 2 2 2 2 4" xfId="37062"/>
    <cellStyle name="Percent 2 2 2 2 2 2 2 4 2" xfId="37063"/>
    <cellStyle name="Percent 2 2 2 2 2 2 2 4 2 2" xfId="37064"/>
    <cellStyle name="Percent 2 2 2 2 2 2 2 4 3" xfId="37065"/>
    <cellStyle name="Percent 2 2 2 2 2 2 2 5" xfId="37066"/>
    <cellStyle name="Percent 2 2 2 2 2 2 2 5 2" xfId="37067"/>
    <cellStyle name="Percent 2 2 2 2 2 2 2 6" xfId="37068"/>
    <cellStyle name="Percent 2 2 2 2 2 2 3" xfId="37069"/>
    <cellStyle name="Percent 2 2 2 2 2 2 3 2" xfId="37070"/>
    <cellStyle name="Percent 2 2 2 2 2 2 3 2 2" xfId="37071"/>
    <cellStyle name="Percent 2 2 2 2 2 2 3 2 2 2" xfId="37072"/>
    <cellStyle name="Percent 2 2 2 2 2 2 3 2 2 2 2" xfId="37073"/>
    <cellStyle name="Percent 2 2 2 2 2 2 3 2 2 3" xfId="37074"/>
    <cellStyle name="Percent 2 2 2 2 2 2 3 2 3" xfId="37075"/>
    <cellStyle name="Percent 2 2 2 2 2 2 3 2 3 2" xfId="37076"/>
    <cellStyle name="Percent 2 2 2 2 2 2 3 2 4" xfId="37077"/>
    <cellStyle name="Percent 2 2 2 2 2 2 3 3" xfId="37078"/>
    <cellStyle name="Percent 2 2 2 2 2 2 3 3 2" xfId="37079"/>
    <cellStyle name="Percent 2 2 2 2 2 2 3 3 2 2" xfId="37080"/>
    <cellStyle name="Percent 2 2 2 2 2 2 3 3 3" xfId="37081"/>
    <cellStyle name="Percent 2 2 2 2 2 2 3 4" xfId="37082"/>
    <cellStyle name="Percent 2 2 2 2 2 2 3 4 2" xfId="37083"/>
    <cellStyle name="Percent 2 2 2 2 2 2 3 5" xfId="37084"/>
    <cellStyle name="Percent 2 2 2 2 2 2 4" xfId="37085"/>
    <cellStyle name="Percent 2 2 2 2 2 2 4 2" xfId="37086"/>
    <cellStyle name="Percent 2 2 2 2 2 2 4 2 2" xfId="37087"/>
    <cellStyle name="Percent 2 2 2 2 2 2 4 2 2 2" xfId="37088"/>
    <cellStyle name="Percent 2 2 2 2 2 2 4 2 3" xfId="37089"/>
    <cellStyle name="Percent 2 2 2 2 2 2 4 3" xfId="37090"/>
    <cellStyle name="Percent 2 2 2 2 2 2 4 3 2" xfId="37091"/>
    <cellStyle name="Percent 2 2 2 2 2 2 4 4" xfId="37092"/>
    <cellStyle name="Percent 2 2 2 2 2 2 5" xfId="37093"/>
    <cellStyle name="Percent 2 2 2 2 2 2 5 2" xfId="37094"/>
    <cellStyle name="Percent 2 2 2 2 2 2 5 2 2" xfId="37095"/>
    <cellStyle name="Percent 2 2 2 2 2 2 5 3" xfId="37096"/>
    <cellStyle name="Percent 2 2 2 2 2 2 6" xfId="37097"/>
    <cellStyle name="Percent 2 2 2 2 2 2 6 2" xfId="37098"/>
    <cellStyle name="Percent 2 2 2 2 2 2 7" xfId="37099"/>
    <cellStyle name="Percent 2 2 2 2 2 3" xfId="37100"/>
    <cellStyle name="Percent 2 2 2 2 2 3 2" xfId="37101"/>
    <cellStyle name="Percent 2 2 2 2 2 3 2 2" xfId="37102"/>
    <cellStyle name="Percent 2 2 2 2 2 3 2 2 2" xfId="37103"/>
    <cellStyle name="Percent 2 2 2 2 2 3 2 2 2 2" xfId="37104"/>
    <cellStyle name="Percent 2 2 2 2 2 3 2 2 2 2 2" xfId="37105"/>
    <cellStyle name="Percent 2 2 2 2 2 3 2 2 2 3" xfId="37106"/>
    <cellStyle name="Percent 2 2 2 2 2 3 2 2 3" xfId="37107"/>
    <cellStyle name="Percent 2 2 2 2 2 3 2 2 3 2" xfId="37108"/>
    <cellStyle name="Percent 2 2 2 2 2 3 2 2 4" xfId="37109"/>
    <cellStyle name="Percent 2 2 2 2 2 3 2 3" xfId="37110"/>
    <cellStyle name="Percent 2 2 2 2 2 3 2 3 2" xfId="37111"/>
    <cellStyle name="Percent 2 2 2 2 2 3 2 3 2 2" xfId="37112"/>
    <cellStyle name="Percent 2 2 2 2 2 3 2 3 3" xfId="37113"/>
    <cellStyle name="Percent 2 2 2 2 2 3 2 4" xfId="37114"/>
    <cellStyle name="Percent 2 2 2 2 2 3 2 4 2" xfId="37115"/>
    <cellStyle name="Percent 2 2 2 2 2 3 2 5" xfId="37116"/>
    <cellStyle name="Percent 2 2 2 2 2 3 3" xfId="37117"/>
    <cellStyle name="Percent 2 2 2 2 2 3 3 2" xfId="37118"/>
    <cellStyle name="Percent 2 2 2 2 2 3 3 2 2" xfId="37119"/>
    <cellStyle name="Percent 2 2 2 2 2 3 3 2 2 2" xfId="37120"/>
    <cellStyle name="Percent 2 2 2 2 2 3 3 2 3" xfId="37121"/>
    <cellStyle name="Percent 2 2 2 2 2 3 3 3" xfId="37122"/>
    <cellStyle name="Percent 2 2 2 2 2 3 3 3 2" xfId="37123"/>
    <cellStyle name="Percent 2 2 2 2 2 3 3 4" xfId="37124"/>
    <cellStyle name="Percent 2 2 2 2 2 3 4" xfId="37125"/>
    <cellStyle name="Percent 2 2 2 2 2 3 4 2" xfId="37126"/>
    <cellStyle name="Percent 2 2 2 2 2 3 4 2 2" xfId="37127"/>
    <cellStyle name="Percent 2 2 2 2 2 3 4 3" xfId="37128"/>
    <cellStyle name="Percent 2 2 2 2 2 3 5" xfId="37129"/>
    <cellStyle name="Percent 2 2 2 2 2 3 5 2" xfId="37130"/>
    <cellStyle name="Percent 2 2 2 2 2 3 6" xfId="37131"/>
    <cellStyle name="Percent 2 2 2 2 2 4" xfId="37132"/>
    <cellStyle name="Percent 2 2 2 2 2 4 2" xfId="37133"/>
    <cellStyle name="Percent 2 2 2 2 2 4 2 2" xfId="37134"/>
    <cellStyle name="Percent 2 2 2 2 2 4 2 2 2" xfId="37135"/>
    <cellStyle name="Percent 2 2 2 2 2 4 2 2 2 2" xfId="37136"/>
    <cellStyle name="Percent 2 2 2 2 2 4 2 2 3" xfId="37137"/>
    <cellStyle name="Percent 2 2 2 2 2 4 2 3" xfId="37138"/>
    <cellStyle name="Percent 2 2 2 2 2 4 2 3 2" xfId="37139"/>
    <cellStyle name="Percent 2 2 2 2 2 4 2 4" xfId="37140"/>
    <cellStyle name="Percent 2 2 2 2 2 4 3" xfId="37141"/>
    <cellStyle name="Percent 2 2 2 2 2 4 3 2" xfId="37142"/>
    <cellStyle name="Percent 2 2 2 2 2 4 3 2 2" xfId="37143"/>
    <cellStyle name="Percent 2 2 2 2 2 4 3 3" xfId="37144"/>
    <cellStyle name="Percent 2 2 2 2 2 4 4" xfId="37145"/>
    <cellStyle name="Percent 2 2 2 2 2 4 4 2" xfId="37146"/>
    <cellStyle name="Percent 2 2 2 2 2 4 5" xfId="37147"/>
    <cellStyle name="Percent 2 2 2 2 2 5" xfId="37148"/>
    <cellStyle name="Percent 2 2 2 2 2 5 2" xfId="37149"/>
    <cellStyle name="Percent 2 2 2 2 2 5 2 2" xfId="37150"/>
    <cellStyle name="Percent 2 2 2 2 2 5 2 2 2" xfId="37151"/>
    <cellStyle name="Percent 2 2 2 2 2 5 2 3" xfId="37152"/>
    <cellStyle name="Percent 2 2 2 2 2 5 3" xfId="37153"/>
    <cellStyle name="Percent 2 2 2 2 2 5 3 2" xfId="37154"/>
    <cellStyle name="Percent 2 2 2 2 2 5 4" xfId="37155"/>
    <cellStyle name="Percent 2 2 2 2 2 6" xfId="37156"/>
    <cellStyle name="Percent 2 2 2 2 2 6 2" xfId="37157"/>
    <cellStyle name="Percent 2 2 2 2 2 6 2 2" xfId="37158"/>
    <cellStyle name="Percent 2 2 2 2 2 6 3" xfId="37159"/>
    <cellStyle name="Percent 2 2 2 2 2 7" xfId="37160"/>
    <cellStyle name="Percent 2 2 2 2 2 7 2" xfId="37161"/>
    <cellStyle name="Percent 2 2 2 2 2 8" xfId="37162"/>
    <cellStyle name="Percent 2 2 2 2 3" xfId="37163"/>
    <cellStyle name="Percent 2 2 2 2 3 2" xfId="37164"/>
    <cellStyle name="Percent 2 2 2 2 3 2 2" xfId="37165"/>
    <cellStyle name="Percent 2 2 2 2 3 2 2 2" xfId="37166"/>
    <cellStyle name="Percent 2 2 2 2 3 2 2 2 2" xfId="37167"/>
    <cellStyle name="Percent 2 2 2 2 3 2 2 2 2 2" xfId="37168"/>
    <cellStyle name="Percent 2 2 2 2 3 2 2 2 2 2 2" xfId="37169"/>
    <cellStyle name="Percent 2 2 2 2 3 2 2 2 2 3" xfId="37170"/>
    <cellStyle name="Percent 2 2 2 2 3 2 2 2 3" xfId="37171"/>
    <cellStyle name="Percent 2 2 2 2 3 2 2 2 3 2" xfId="37172"/>
    <cellStyle name="Percent 2 2 2 2 3 2 2 2 4" xfId="37173"/>
    <cellStyle name="Percent 2 2 2 2 3 2 2 3" xfId="37174"/>
    <cellStyle name="Percent 2 2 2 2 3 2 2 3 2" xfId="37175"/>
    <cellStyle name="Percent 2 2 2 2 3 2 2 3 2 2" xfId="37176"/>
    <cellStyle name="Percent 2 2 2 2 3 2 2 3 3" xfId="37177"/>
    <cellStyle name="Percent 2 2 2 2 3 2 2 4" xfId="37178"/>
    <cellStyle name="Percent 2 2 2 2 3 2 2 4 2" xfId="37179"/>
    <cellStyle name="Percent 2 2 2 2 3 2 2 5" xfId="37180"/>
    <cellStyle name="Percent 2 2 2 2 3 2 3" xfId="37181"/>
    <cellStyle name="Percent 2 2 2 2 3 2 3 2" xfId="37182"/>
    <cellStyle name="Percent 2 2 2 2 3 2 3 2 2" xfId="37183"/>
    <cellStyle name="Percent 2 2 2 2 3 2 3 2 2 2" xfId="37184"/>
    <cellStyle name="Percent 2 2 2 2 3 2 3 2 3" xfId="37185"/>
    <cellStyle name="Percent 2 2 2 2 3 2 3 3" xfId="37186"/>
    <cellStyle name="Percent 2 2 2 2 3 2 3 3 2" xfId="37187"/>
    <cellStyle name="Percent 2 2 2 2 3 2 3 4" xfId="37188"/>
    <cellStyle name="Percent 2 2 2 2 3 2 4" xfId="37189"/>
    <cellStyle name="Percent 2 2 2 2 3 2 4 2" xfId="37190"/>
    <cellStyle name="Percent 2 2 2 2 3 2 4 2 2" xfId="37191"/>
    <cellStyle name="Percent 2 2 2 2 3 2 4 3" xfId="37192"/>
    <cellStyle name="Percent 2 2 2 2 3 2 5" xfId="37193"/>
    <cellStyle name="Percent 2 2 2 2 3 2 5 2" xfId="37194"/>
    <cellStyle name="Percent 2 2 2 2 3 2 6" xfId="37195"/>
    <cellStyle name="Percent 2 2 2 2 3 3" xfId="37196"/>
    <cellStyle name="Percent 2 2 2 2 3 3 2" xfId="37197"/>
    <cellStyle name="Percent 2 2 2 2 3 3 2 2" xfId="37198"/>
    <cellStyle name="Percent 2 2 2 2 3 3 2 2 2" xfId="37199"/>
    <cellStyle name="Percent 2 2 2 2 3 3 2 2 2 2" xfId="37200"/>
    <cellStyle name="Percent 2 2 2 2 3 3 2 2 3" xfId="37201"/>
    <cellStyle name="Percent 2 2 2 2 3 3 2 3" xfId="37202"/>
    <cellStyle name="Percent 2 2 2 2 3 3 2 3 2" xfId="37203"/>
    <cellStyle name="Percent 2 2 2 2 3 3 2 4" xfId="37204"/>
    <cellStyle name="Percent 2 2 2 2 3 3 3" xfId="37205"/>
    <cellStyle name="Percent 2 2 2 2 3 3 3 2" xfId="37206"/>
    <cellStyle name="Percent 2 2 2 2 3 3 3 2 2" xfId="37207"/>
    <cellStyle name="Percent 2 2 2 2 3 3 3 3" xfId="37208"/>
    <cellStyle name="Percent 2 2 2 2 3 3 4" xfId="37209"/>
    <cellStyle name="Percent 2 2 2 2 3 3 4 2" xfId="37210"/>
    <cellStyle name="Percent 2 2 2 2 3 3 5" xfId="37211"/>
    <cellStyle name="Percent 2 2 2 2 3 4" xfId="37212"/>
    <cellStyle name="Percent 2 2 2 2 3 4 2" xfId="37213"/>
    <cellStyle name="Percent 2 2 2 2 3 4 2 2" xfId="37214"/>
    <cellStyle name="Percent 2 2 2 2 3 4 2 2 2" xfId="37215"/>
    <cellStyle name="Percent 2 2 2 2 3 4 2 3" xfId="37216"/>
    <cellStyle name="Percent 2 2 2 2 3 4 3" xfId="37217"/>
    <cellStyle name="Percent 2 2 2 2 3 4 3 2" xfId="37218"/>
    <cellStyle name="Percent 2 2 2 2 3 4 4" xfId="37219"/>
    <cellStyle name="Percent 2 2 2 2 3 5" xfId="37220"/>
    <cellStyle name="Percent 2 2 2 2 3 5 2" xfId="37221"/>
    <cellStyle name="Percent 2 2 2 2 3 5 2 2" xfId="37222"/>
    <cellStyle name="Percent 2 2 2 2 3 5 3" xfId="37223"/>
    <cellStyle name="Percent 2 2 2 2 3 6" xfId="37224"/>
    <cellStyle name="Percent 2 2 2 2 3 6 2" xfId="37225"/>
    <cellStyle name="Percent 2 2 2 2 3 7" xfId="37226"/>
    <cellStyle name="Percent 2 2 2 2 4" xfId="37227"/>
    <cellStyle name="Percent 2 2 2 2 4 2" xfId="37228"/>
    <cellStyle name="Percent 2 2 2 2 4 2 2" xfId="37229"/>
    <cellStyle name="Percent 2 2 2 2 4 2 2 2" xfId="37230"/>
    <cellStyle name="Percent 2 2 2 2 4 2 2 2 2" xfId="37231"/>
    <cellStyle name="Percent 2 2 2 2 4 2 2 2 2 2" xfId="37232"/>
    <cellStyle name="Percent 2 2 2 2 4 2 2 2 3" xfId="37233"/>
    <cellStyle name="Percent 2 2 2 2 4 2 2 3" xfId="37234"/>
    <cellStyle name="Percent 2 2 2 2 4 2 2 3 2" xfId="37235"/>
    <cellStyle name="Percent 2 2 2 2 4 2 2 4" xfId="37236"/>
    <cellStyle name="Percent 2 2 2 2 4 2 3" xfId="37237"/>
    <cellStyle name="Percent 2 2 2 2 4 2 3 2" xfId="37238"/>
    <cellStyle name="Percent 2 2 2 2 4 2 3 2 2" xfId="37239"/>
    <cellStyle name="Percent 2 2 2 2 4 2 3 3" xfId="37240"/>
    <cellStyle name="Percent 2 2 2 2 4 2 4" xfId="37241"/>
    <cellStyle name="Percent 2 2 2 2 4 2 4 2" xfId="37242"/>
    <cellStyle name="Percent 2 2 2 2 4 2 5" xfId="37243"/>
    <cellStyle name="Percent 2 2 2 2 4 3" xfId="37244"/>
    <cellStyle name="Percent 2 2 2 2 4 3 2" xfId="37245"/>
    <cellStyle name="Percent 2 2 2 2 4 3 2 2" xfId="37246"/>
    <cellStyle name="Percent 2 2 2 2 4 3 2 2 2" xfId="37247"/>
    <cellStyle name="Percent 2 2 2 2 4 3 2 3" xfId="37248"/>
    <cellStyle name="Percent 2 2 2 2 4 3 3" xfId="37249"/>
    <cellStyle name="Percent 2 2 2 2 4 3 3 2" xfId="37250"/>
    <cellStyle name="Percent 2 2 2 2 4 3 4" xfId="37251"/>
    <cellStyle name="Percent 2 2 2 2 4 4" xfId="37252"/>
    <cellStyle name="Percent 2 2 2 2 4 4 2" xfId="37253"/>
    <cellStyle name="Percent 2 2 2 2 4 4 2 2" xfId="37254"/>
    <cellStyle name="Percent 2 2 2 2 4 4 3" xfId="37255"/>
    <cellStyle name="Percent 2 2 2 2 4 5" xfId="37256"/>
    <cellStyle name="Percent 2 2 2 2 4 5 2" xfId="37257"/>
    <cellStyle name="Percent 2 2 2 2 4 6" xfId="37258"/>
    <cellStyle name="Percent 2 2 2 2 5" xfId="37259"/>
    <cellStyle name="Percent 2 2 2 2 5 2" xfId="37260"/>
    <cellStyle name="Percent 2 2 2 2 5 2 2" xfId="37261"/>
    <cellStyle name="Percent 2 2 2 2 5 2 2 2" xfId="37262"/>
    <cellStyle name="Percent 2 2 2 2 5 2 2 2 2" xfId="37263"/>
    <cellStyle name="Percent 2 2 2 2 5 2 2 3" xfId="37264"/>
    <cellStyle name="Percent 2 2 2 2 5 2 3" xfId="37265"/>
    <cellStyle name="Percent 2 2 2 2 5 2 3 2" xfId="37266"/>
    <cellStyle name="Percent 2 2 2 2 5 2 4" xfId="37267"/>
    <cellStyle name="Percent 2 2 2 2 5 3" xfId="37268"/>
    <cellStyle name="Percent 2 2 2 2 5 3 2" xfId="37269"/>
    <cellStyle name="Percent 2 2 2 2 5 3 2 2" xfId="37270"/>
    <cellStyle name="Percent 2 2 2 2 5 3 3" xfId="37271"/>
    <cellStyle name="Percent 2 2 2 2 5 4" xfId="37272"/>
    <cellStyle name="Percent 2 2 2 2 5 4 2" xfId="37273"/>
    <cellStyle name="Percent 2 2 2 2 5 5" xfId="37274"/>
    <cellStyle name="Percent 2 2 2 2 6" xfId="37275"/>
    <cellStyle name="Percent 2 2 2 2 6 2" xfId="37276"/>
    <cellStyle name="Percent 2 2 2 2 6 2 2" xfId="37277"/>
    <cellStyle name="Percent 2 2 2 2 6 2 2 2" xfId="37278"/>
    <cellStyle name="Percent 2 2 2 2 6 2 3" xfId="37279"/>
    <cellStyle name="Percent 2 2 2 2 6 3" xfId="37280"/>
    <cellStyle name="Percent 2 2 2 2 6 3 2" xfId="37281"/>
    <cellStyle name="Percent 2 2 2 2 6 4" xfId="37282"/>
    <cellStyle name="Percent 2 2 2 2 7" xfId="37283"/>
    <cellStyle name="Percent 2 2 2 2 7 2" xfId="37284"/>
    <cellStyle name="Percent 2 2 2 2 7 2 2" xfId="37285"/>
    <cellStyle name="Percent 2 2 2 2 7 3" xfId="37286"/>
    <cellStyle name="Percent 2 2 2 2 8" xfId="37287"/>
    <cellStyle name="Percent 2 2 2 2 8 2" xfId="37288"/>
    <cellStyle name="Percent 2 2 2 2 9" xfId="37289"/>
    <cellStyle name="Percent 2 2 2 3" xfId="37290"/>
    <cellStyle name="Percent 2 2 2 3 2" xfId="37291"/>
    <cellStyle name="Percent 2 2 2 3 2 2" xfId="37292"/>
    <cellStyle name="Percent 2 2 2 3 2 2 2" xfId="37293"/>
    <cellStyle name="Percent 2 2 2 3 2 2 2 2" xfId="37294"/>
    <cellStyle name="Percent 2 2 2 3 2 2 2 2 2" xfId="37295"/>
    <cellStyle name="Percent 2 2 2 3 2 2 2 2 2 2" xfId="37296"/>
    <cellStyle name="Percent 2 2 2 3 2 2 2 2 2 2 2" xfId="37297"/>
    <cellStyle name="Percent 2 2 2 3 2 2 2 2 2 3" xfId="37298"/>
    <cellStyle name="Percent 2 2 2 3 2 2 2 2 3" xfId="37299"/>
    <cellStyle name="Percent 2 2 2 3 2 2 2 2 3 2" xfId="37300"/>
    <cellStyle name="Percent 2 2 2 3 2 2 2 2 4" xfId="37301"/>
    <cellStyle name="Percent 2 2 2 3 2 2 2 3" xfId="37302"/>
    <cellStyle name="Percent 2 2 2 3 2 2 2 3 2" xfId="37303"/>
    <cellStyle name="Percent 2 2 2 3 2 2 2 3 2 2" xfId="37304"/>
    <cellStyle name="Percent 2 2 2 3 2 2 2 3 3" xfId="37305"/>
    <cellStyle name="Percent 2 2 2 3 2 2 2 4" xfId="37306"/>
    <cellStyle name="Percent 2 2 2 3 2 2 2 4 2" xfId="37307"/>
    <cellStyle name="Percent 2 2 2 3 2 2 2 5" xfId="37308"/>
    <cellStyle name="Percent 2 2 2 3 2 2 3" xfId="37309"/>
    <cellStyle name="Percent 2 2 2 3 2 2 3 2" xfId="37310"/>
    <cellStyle name="Percent 2 2 2 3 2 2 3 2 2" xfId="37311"/>
    <cellStyle name="Percent 2 2 2 3 2 2 3 2 2 2" xfId="37312"/>
    <cellStyle name="Percent 2 2 2 3 2 2 3 2 3" xfId="37313"/>
    <cellStyle name="Percent 2 2 2 3 2 2 3 3" xfId="37314"/>
    <cellStyle name="Percent 2 2 2 3 2 2 3 3 2" xfId="37315"/>
    <cellStyle name="Percent 2 2 2 3 2 2 3 4" xfId="37316"/>
    <cellStyle name="Percent 2 2 2 3 2 2 4" xfId="37317"/>
    <cellStyle name="Percent 2 2 2 3 2 2 4 2" xfId="37318"/>
    <cellStyle name="Percent 2 2 2 3 2 2 4 2 2" xfId="37319"/>
    <cellStyle name="Percent 2 2 2 3 2 2 4 3" xfId="37320"/>
    <cellStyle name="Percent 2 2 2 3 2 2 5" xfId="37321"/>
    <cellStyle name="Percent 2 2 2 3 2 2 5 2" xfId="37322"/>
    <cellStyle name="Percent 2 2 2 3 2 2 6" xfId="37323"/>
    <cellStyle name="Percent 2 2 2 3 2 3" xfId="37324"/>
    <cellStyle name="Percent 2 2 2 3 2 3 2" xfId="37325"/>
    <cellStyle name="Percent 2 2 2 3 2 3 2 2" xfId="37326"/>
    <cellStyle name="Percent 2 2 2 3 2 3 2 2 2" xfId="37327"/>
    <cellStyle name="Percent 2 2 2 3 2 3 2 2 2 2" xfId="37328"/>
    <cellStyle name="Percent 2 2 2 3 2 3 2 2 3" xfId="37329"/>
    <cellStyle name="Percent 2 2 2 3 2 3 2 3" xfId="37330"/>
    <cellStyle name="Percent 2 2 2 3 2 3 2 3 2" xfId="37331"/>
    <cellStyle name="Percent 2 2 2 3 2 3 2 4" xfId="37332"/>
    <cellStyle name="Percent 2 2 2 3 2 3 3" xfId="37333"/>
    <cellStyle name="Percent 2 2 2 3 2 3 3 2" xfId="37334"/>
    <cellStyle name="Percent 2 2 2 3 2 3 3 2 2" xfId="37335"/>
    <cellStyle name="Percent 2 2 2 3 2 3 3 3" xfId="37336"/>
    <cellStyle name="Percent 2 2 2 3 2 3 4" xfId="37337"/>
    <cellStyle name="Percent 2 2 2 3 2 3 4 2" xfId="37338"/>
    <cellStyle name="Percent 2 2 2 3 2 3 5" xfId="37339"/>
    <cellStyle name="Percent 2 2 2 3 2 4" xfId="37340"/>
    <cellStyle name="Percent 2 2 2 3 2 4 2" xfId="37341"/>
    <cellStyle name="Percent 2 2 2 3 2 4 2 2" xfId="37342"/>
    <cellStyle name="Percent 2 2 2 3 2 4 2 2 2" xfId="37343"/>
    <cellStyle name="Percent 2 2 2 3 2 4 2 3" xfId="37344"/>
    <cellStyle name="Percent 2 2 2 3 2 4 3" xfId="37345"/>
    <cellStyle name="Percent 2 2 2 3 2 4 3 2" xfId="37346"/>
    <cellStyle name="Percent 2 2 2 3 2 4 4" xfId="37347"/>
    <cellStyle name="Percent 2 2 2 3 2 5" xfId="37348"/>
    <cellStyle name="Percent 2 2 2 3 2 5 2" xfId="37349"/>
    <cellStyle name="Percent 2 2 2 3 2 5 2 2" xfId="37350"/>
    <cellStyle name="Percent 2 2 2 3 2 5 3" xfId="37351"/>
    <cellStyle name="Percent 2 2 2 3 2 6" xfId="37352"/>
    <cellStyle name="Percent 2 2 2 3 2 6 2" xfId="37353"/>
    <cellStyle name="Percent 2 2 2 3 2 7" xfId="37354"/>
    <cellStyle name="Percent 2 2 2 3 3" xfId="37355"/>
    <cellStyle name="Percent 2 2 2 3 3 2" xfId="37356"/>
    <cellStyle name="Percent 2 2 2 3 3 2 2" xfId="37357"/>
    <cellStyle name="Percent 2 2 2 3 3 2 2 2" xfId="37358"/>
    <cellStyle name="Percent 2 2 2 3 3 2 2 2 2" xfId="37359"/>
    <cellStyle name="Percent 2 2 2 3 3 2 2 2 2 2" xfId="37360"/>
    <cellStyle name="Percent 2 2 2 3 3 2 2 2 3" xfId="37361"/>
    <cellStyle name="Percent 2 2 2 3 3 2 2 3" xfId="37362"/>
    <cellStyle name="Percent 2 2 2 3 3 2 2 3 2" xfId="37363"/>
    <cellStyle name="Percent 2 2 2 3 3 2 2 4" xfId="37364"/>
    <cellStyle name="Percent 2 2 2 3 3 2 3" xfId="37365"/>
    <cellStyle name="Percent 2 2 2 3 3 2 3 2" xfId="37366"/>
    <cellStyle name="Percent 2 2 2 3 3 2 3 2 2" xfId="37367"/>
    <cellStyle name="Percent 2 2 2 3 3 2 3 3" xfId="37368"/>
    <cellStyle name="Percent 2 2 2 3 3 2 4" xfId="37369"/>
    <cellStyle name="Percent 2 2 2 3 3 2 4 2" xfId="37370"/>
    <cellStyle name="Percent 2 2 2 3 3 2 5" xfId="37371"/>
    <cellStyle name="Percent 2 2 2 3 3 3" xfId="37372"/>
    <cellStyle name="Percent 2 2 2 3 3 3 2" xfId="37373"/>
    <cellStyle name="Percent 2 2 2 3 3 3 2 2" xfId="37374"/>
    <cellStyle name="Percent 2 2 2 3 3 3 2 2 2" xfId="37375"/>
    <cellStyle name="Percent 2 2 2 3 3 3 2 3" xfId="37376"/>
    <cellStyle name="Percent 2 2 2 3 3 3 3" xfId="37377"/>
    <cellStyle name="Percent 2 2 2 3 3 3 3 2" xfId="37378"/>
    <cellStyle name="Percent 2 2 2 3 3 3 4" xfId="37379"/>
    <cellStyle name="Percent 2 2 2 3 3 4" xfId="37380"/>
    <cellStyle name="Percent 2 2 2 3 3 4 2" xfId="37381"/>
    <cellStyle name="Percent 2 2 2 3 3 4 2 2" xfId="37382"/>
    <cellStyle name="Percent 2 2 2 3 3 4 3" xfId="37383"/>
    <cellStyle name="Percent 2 2 2 3 3 5" xfId="37384"/>
    <cellStyle name="Percent 2 2 2 3 3 5 2" xfId="37385"/>
    <cellStyle name="Percent 2 2 2 3 3 6" xfId="37386"/>
    <cellStyle name="Percent 2 2 2 3 4" xfId="37387"/>
    <cellStyle name="Percent 2 2 2 3 4 2" xfId="37388"/>
    <cellStyle name="Percent 2 2 2 3 4 2 2" xfId="37389"/>
    <cellStyle name="Percent 2 2 2 3 4 2 2 2" xfId="37390"/>
    <cellStyle name="Percent 2 2 2 3 4 2 2 2 2" xfId="37391"/>
    <cellStyle name="Percent 2 2 2 3 4 2 2 3" xfId="37392"/>
    <cellStyle name="Percent 2 2 2 3 4 2 3" xfId="37393"/>
    <cellStyle name="Percent 2 2 2 3 4 2 3 2" xfId="37394"/>
    <cellStyle name="Percent 2 2 2 3 4 2 4" xfId="37395"/>
    <cellStyle name="Percent 2 2 2 3 4 3" xfId="37396"/>
    <cellStyle name="Percent 2 2 2 3 4 3 2" xfId="37397"/>
    <cellStyle name="Percent 2 2 2 3 4 3 2 2" xfId="37398"/>
    <cellStyle name="Percent 2 2 2 3 4 3 3" xfId="37399"/>
    <cellStyle name="Percent 2 2 2 3 4 4" xfId="37400"/>
    <cellStyle name="Percent 2 2 2 3 4 4 2" xfId="37401"/>
    <cellStyle name="Percent 2 2 2 3 4 5" xfId="37402"/>
    <cellStyle name="Percent 2 2 2 3 5" xfId="37403"/>
    <cellStyle name="Percent 2 2 2 3 5 2" xfId="37404"/>
    <cellStyle name="Percent 2 2 2 3 5 2 2" xfId="37405"/>
    <cellStyle name="Percent 2 2 2 3 5 2 2 2" xfId="37406"/>
    <cellStyle name="Percent 2 2 2 3 5 2 3" xfId="37407"/>
    <cellStyle name="Percent 2 2 2 3 5 3" xfId="37408"/>
    <cellStyle name="Percent 2 2 2 3 5 3 2" xfId="37409"/>
    <cellStyle name="Percent 2 2 2 3 5 4" xfId="37410"/>
    <cellStyle name="Percent 2 2 2 3 6" xfId="37411"/>
    <cellStyle name="Percent 2 2 2 3 6 2" xfId="37412"/>
    <cellStyle name="Percent 2 2 2 3 6 2 2" xfId="37413"/>
    <cellStyle name="Percent 2 2 2 3 6 3" xfId="37414"/>
    <cellStyle name="Percent 2 2 2 3 7" xfId="37415"/>
    <cellStyle name="Percent 2 2 2 3 7 2" xfId="37416"/>
    <cellStyle name="Percent 2 2 2 3 8" xfId="37417"/>
    <cellStyle name="Percent 2 2 2 4" xfId="37418"/>
    <cellStyle name="Percent 2 2 2 4 2" xfId="37419"/>
    <cellStyle name="Percent 2 2 2 4 2 2" xfId="37420"/>
    <cellStyle name="Percent 2 2 2 4 2 2 2" xfId="37421"/>
    <cellStyle name="Percent 2 2 2 4 2 2 2 2" xfId="37422"/>
    <cellStyle name="Percent 2 2 2 4 2 2 2 2 2" xfId="37423"/>
    <cellStyle name="Percent 2 2 2 4 2 2 2 2 2 2" xfId="37424"/>
    <cellStyle name="Percent 2 2 2 4 2 2 2 2 3" xfId="37425"/>
    <cellStyle name="Percent 2 2 2 4 2 2 2 3" xfId="37426"/>
    <cellStyle name="Percent 2 2 2 4 2 2 2 3 2" xfId="37427"/>
    <cellStyle name="Percent 2 2 2 4 2 2 2 4" xfId="37428"/>
    <cellStyle name="Percent 2 2 2 4 2 2 3" xfId="37429"/>
    <cellStyle name="Percent 2 2 2 4 2 2 3 2" xfId="37430"/>
    <cellStyle name="Percent 2 2 2 4 2 2 3 2 2" xfId="37431"/>
    <cellStyle name="Percent 2 2 2 4 2 2 3 3" xfId="37432"/>
    <cellStyle name="Percent 2 2 2 4 2 2 4" xfId="37433"/>
    <cellStyle name="Percent 2 2 2 4 2 2 4 2" xfId="37434"/>
    <cellStyle name="Percent 2 2 2 4 2 2 5" xfId="37435"/>
    <cellStyle name="Percent 2 2 2 4 2 3" xfId="37436"/>
    <cellStyle name="Percent 2 2 2 4 2 3 2" xfId="37437"/>
    <cellStyle name="Percent 2 2 2 4 2 3 2 2" xfId="37438"/>
    <cellStyle name="Percent 2 2 2 4 2 3 2 2 2" xfId="37439"/>
    <cellStyle name="Percent 2 2 2 4 2 3 2 3" xfId="37440"/>
    <cellStyle name="Percent 2 2 2 4 2 3 3" xfId="37441"/>
    <cellStyle name="Percent 2 2 2 4 2 3 3 2" xfId="37442"/>
    <cellStyle name="Percent 2 2 2 4 2 3 4" xfId="37443"/>
    <cellStyle name="Percent 2 2 2 4 2 4" xfId="37444"/>
    <cellStyle name="Percent 2 2 2 4 2 4 2" xfId="37445"/>
    <cellStyle name="Percent 2 2 2 4 2 4 2 2" xfId="37446"/>
    <cellStyle name="Percent 2 2 2 4 2 4 3" xfId="37447"/>
    <cellStyle name="Percent 2 2 2 4 2 5" xfId="37448"/>
    <cellStyle name="Percent 2 2 2 4 2 5 2" xfId="37449"/>
    <cellStyle name="Percent 2 2 2 4 2 6" xfId="37450"/>
    <cellStyle name="Percent 2 2 2 4 3" xfId="37451"/>
    <cellStyle name="Percent 2 2 2 4 3 2" xfId="37452"/>
    <cellStyle name="Percent 2 2 2 4 3 2 2" xfId="37453"/>
    <cellStyle name="Percent 2 2 2 4 3 2 2 2" xfId="37454"/>
    <cellStyle name="Percent 2 2 2 4 3 2 2 2 2" xfId="37455"/>
    <cellStyle name="Percent 2 2 2 4 3 2 2 3" xfId="37456"/>
    <cellStyle name="Percent 2 2 2 4 3 2 3" xfId="37457"/>
    <cellStyle name="Percent 2 2 2 4 3 2 3 2" xfId="37458"/>
    <cellStyle name="Percent 2 2 2 4 3 2 4" xfId="37459"/>
    <cellStyle name="Percent 2 2 2 4 3 3" xfId="37460"/>
    <cellStyle name="Percent 2 2 2 4 3 3 2" xfId="37461"/>
    <cellStyle name="Percent 2 2 2 4 3 3 2 2" xfId="37462"/>
    <cellStyle name="Percent 2 2 2 4 3 3 3" xfId="37463"/>
    <cellStyle name="Percent 2 2 2 4 3 4" xfId="37464"/>
    <cellStyle name="Percent 2 2 2 4 3 4 2" xfId="37465"/>
    <cellStyle name="Percent 2 2 2 4 3 5" xfId="37466"/>
    <cellStyle name="Percent 2 2 2 4 4" xfId="37467"/>
    <cellStyle name="Percent 2 2 2 4 4 2" xfId="37468"/>
    <cellStyle name="Percent 2 2 2 4 4 2 2" xfId="37469"/>
    <cellStyle name="Percent 2 2 2 4 4 2 2 2" xfId="37470"/>
    <cellStyle name="Percent 2 2 2 4 4 2 3" xfId="37471"/>
    <cellStyle name="Percent 2 2 2 4 4 3" xfId="37472"/>
    <cellStyle name="Percent 2 2 2 4 4 3 2" xfId="37473"/>
    <cellStyle name="Percent 2 2 2 4 4 4" xfId="37474"/>
    <cellStyle name="Percent 2 2 2 4 5" xfId="37475"/>
    <cellStyle name="Percent 2 2 2 4 5 2" xfId="37476"/>
    <cellStyle name="Percent 2 2 2 4 5 2 2" xfId="37477"/>
    <cellStyle name="Percent 2 2 2 4 5 3" xfId="37478"/>
    <cellStyle name="Percent 2 2 2 4 6" xfId="37479"/>
    <cellStyle name="Percent 2 2 2 4 6 2" xfId="37480"/>
    <cellStyle name="Percent 2 2 2 4 7" xfId="37481"/>
    <cellStyle name="Percent 2 2 2 5" xfId="37482"/>
    <cellStyle name="Percent 2 2 2 5 2" xfId="37483"/>
    <cellStyle name="Percent 2 2 2 5 2 2" xfId="37484"/>
    <cellStyle name="Percent 2 2 2 5 2 2 2" xfId="37485"/>
    <cellStyle name="Percent 2 2 2 5 2 2 2 2" xfId="37486"/>
    <cellStyle name="Percent 2 2 2 5 2 2 2 2 2" xfId="37487"/>
    <cellStyle name="Percent 2 2 2 5 2 2 2 3" xfId="37488"/>
    <cellStyle name="Percent 2 2 2 5 2 2 3" xfId="37489"/>
    <cellStyle name="Percent 2 2 2 5 2 2 3 2" xfId="37490"/>
    <cellStyle name="Percent 2 2 2 5 2 2 4" xfId="37491"/>
    <cellStyle name="Percent 2 2 2 5 2 3" xfId="37492"/>
    <cellStyle name="Percent 2 2 2 5 2 3 2" xfId="37493"/>
    <cellStyle name="Percent 2 2 2 5 2 3 2 2" xfId="37494"/>
    <cellStyle name="Percent 2 2 2 5 2 3 3" xfId="37495"/>
    <cellStyle name="Percent 2 2 2 5 2 4" xfId="37496"/>
    <cellStyle name="Percent 2 2 2 5 2 4 2" xfId="37497"/>
    <cellStyle name="Percent 2 2 2 5 2 5" xfId="37498"/>
    <cellStyle name="Percent 2 2 2 5 3" xfId="37499"/>
    <cellStyle name="Percent 2 2 2 5 3 2" xfId="37500"/>
    <cellStyle name="Percent 2 2 2 5 3 2 2" xfId="37501"/>
    <cellStyle name="Percent 2 2 2 5 3 2 2 2" xfId="37502"/>
    <cellStyle name="Percent 2 2 2 5 3 2 3" xfId="37503"/>
    <cellStyle name="Percent 2 2 2 5 3 3" xfId="37504"/>
    <cellStyle name="Percent 2 2 2 5 3 3 2" xfId="37505"/>
    <cellStyle name="Percent 2 2 2 5 3 4" xfId="37506"/>
    <cellStyle name="Percent 2 2 2 5 4" xfId="37507"/>
    <cellStyle name="Percent 2 2 2 5 4 2" xfId="37508"/>
    <cellStyle name="Percent 2 2 2 5 4 2 2" xfId="37509"/>
    <cellStyle name="Percent 2 2 2 5 4 3" xfId="37510"/>
    <cellStyle name="Percent 2 2 2 5 5" xfId="37511"/>
    <cellStyle name="Percent 2 2 2 5 5 2" xfId="37512"/>
    <cellStyle name="Percent 2 2 2 5 6" xfId="37513"/>
    <cellStyle name="Percent 2 2 2 6" xfId="37514"/>
    <cellStyle name="Percent 2 2 2 6 2" xfId="37515"/>
    <cellStyle name="Percent 2 2 2 6 2 2" xfId="37516"/>
    <cellStyle name="Percent 2 2 2 6 2 2 2" xfId="37517"/>
    <cellStyle name="Percent 2 2 2 6 2 2 2 2" xfId="37518"/>
    <cellStyle name="Percent 2 2 2 6 2 2 3" xfId="37519"/>
    <cellStyle name="Percent 2 2 2 6 2 3" xfId="37520"/>
    <cellStyle name="Percent 2 2 2 6 2 3 2" xfId="37521"/>
    <cellStyle name="Percent 2 2 2 6 2 4" xfId="37522"/>
    <cellStyle name="Percent 2 2 2 6 3" xfId="37523"/>
    <cellStyle name="Percent 2 2 2 6 3 2" xfId="37524"/>
    <cellStyle name="Percent 2 2 2 6 3 2 2" xfId="37525"/>
    <cellStyle name="Percent 2 2 2 6 3 3" xfId="37526"/>
    <cellStyle name="Percent 2 2 2 6 4" xfId="37527"/>
    <cellStyle name="Percent 2 2 2 6 4 2" xfId="37528"/>
    <cellStyle name="Percent 2 2 2 6 5" xfId="37529"/>
    <cellStyle name="Percent 2 2 2 7" xfId="37530"/>
    <cellStyle name="Percent 2 2 2 7 2" xfId="37531"/>
    <cellStyle name="Percent 2 2 2 7 2 2" xfId="37532"/>
    <cellStyle name="Percent 2 2 2 7 2 2 2" xfId="37533"/>
    <cellStyle name="Percent 2 2 2 7 2 3" xfId="37534"/>
    <cellStyle name="Percent 2 2 2 7 3" xfId="37535"/>
    <cellStyle name="Percent 2 2 2 7 3 2" xfId="37536"/>
    <cellStyle name="Percent 2 2 2 7 4" xfId="37537"/>
    <cellStyle name="Percent 2 2 2 8" xfId="37538"/>
    <cellStyle name="Percent 2 2 2 8 2" xfId="37539"/>
    <cellStyle name="Percent 2 2 2 8 2 2" xfId="37540"/>
    <cellStyle name="Percent 2 2 2 8 3" xfId="37541"/>
    <cellStyle name="Percent 2 2 2 9" xfId="37542"/>
    <cellStyle name="Percent 2 2 2 9 2" xfId="37543"/>
    <cellStyle name="Percent 2 2 3" xfId="37544"/>
    <cellStyle name="Percent 2 2 3 2" xfId="37545"/>
    <cellStyle name="Percent 2 2 3 2 2" xfId="37546"/>
    <cellStyle name="Percent 2 2 3 2 2 2" xfId="37547"/>
    <cellStyle name="Percent 2 2 3 2 2 2 2" xfId="37548"/>
    <cellStyle name="Percent 2 2 3 2 2 2 2 2" xfId="37549"/>
    <cellStyle name="Percent 2 2 3 2 2 2 2 2 2" xfId="37550"/>
    <cellStyle name="Percent 2 2 3 2 2 2 2 2 2 2" xfId="37551"/>
    <cellStyle name="Percent 2 2 3 2 2 2 2 2 2 2 2" xfId="37552"/>
    <cellStyle name="Percent 2 2 3 2 2 2 2 2 2 3" xfId="37553"/>
    <cellStyle name="Percent 2 2 3 2 2 2 2 2 3" xfId="37554"/>
    <cellStyle name="Percent 2 2 3 2 2 2 2 2 3 2" xfId="37555"/>
    <cellStyle name="Percent 2 2 3 2 2 2 2 2 4" xfId="37556"/>
    <cellStyle name="Percent 2 2 3 2 2 2 2 3" xfId="37557"/>
    <cellStyle name="Percent 2 2 3 2 2 2 2 3 2" xfId="37558"/>
    <cellStyle name="Percent 2 2 3 2 2 2 2 3 2 2" xfId="37559"/>
    <cellStyle name="Percent 2 2 3 2 2 2 2 3 3" xfId="37560"/>
    <cellStyle name="Percent 2 2 3 2 2 2 2 4" xfId="37561"/>
    <cellStyle name="Percent 2 2 3 2 2 2 2 4 2" xfId="37562"/>
    <cellStyle name="Percent 2 2 3 2 2 2 2 5" xfId="37563"/>
    <cellStyle name="Percent 2 2 3 2 2 2 3" xfId="37564"/>
    <cellStyle name="Percent 2 2 3 2 2 2 3 2" xfId="37565"/>
    <cellStyle name="Percent 2 2 3 2 2 2 3 2 2" xfId="37566"/>
    <cellStyle name="Percent 2 2 3 2 2 2 3 2 2 2" xfId="37567"/>
    <cellStyle name="Percent 2 2 3 2 2 2 3 2 3" xfId="37568"/>
    <cellStyle name="Percent 2 2 3 2 2 2 3 3" xfId="37569"/>
    <cellStyle name="Percent 2 2 3 2 2 2 3 3 2" xfId="37570"/>
    <cellStyle name="Percent 2 2 3 2 2 2 3 4" xfId="37571"/>
    <cellStyle name="Percent 2 2 3 2 2 2 4" xfId="37572"/>
    <cellStyle name="Percent 2 2 3 2 2 2 4 2" xfId="37573"/>
    <cellStyle name="Percent 2 2 3 2 2 2 4 2 2" xfId="37574"/>
    <cellStyle name="Percent 2 2 3 2 2 2 4 3" xfId="37575"/>
    <cellStyle name="Percent 2 2 3 2 2 2 5" xfId="37576"/>
    <cellStyle name="Percent 2 2 3 2 2 2 5 2" xfId="37577"/>
    <cellStyle name="Percent 2 2 3 2 2 2 6" xfId="37578"/>
    <cellStyle name="Percent 2 2 3 2 2 3" xfId="37579"/>
    <cellStyle name="Percent 2 2 3 2 2 3 2" xfId="37580"/>
    <cellStyle name="Percent 2 2 3 2 2 3 2 2" xfId="37581"/>
    <cellStyle name="Percent 2 2 3 2 2 3 2 2 2" xfId="37582"/>
    <cellStyle name="Percent 2 2 3 2 2 3 2 2 2 2" xfId="37583"/>
    <cellStyle name="Percent 2 2 3 2 2 3 2 2 3" xfId="37584"/>
    <cellStyle name="Percent 2 2 3 2 2 3 2 3" xfId="37585"/>
    <cellStyle name="Percent 2 2 3 2 2 3 2 3 2" xfId="37586"/>
    <cellStyle name="Percent 2 2 3 2 2 3 2 4" xfId="37587"/>
    <cellStyle name="Percent 2 2 3 2 2 3 3" xfId="37588"/>
    <cellStyle name="Percent 2 2 3 2 2 3 3 2" xfId="37589"/>
    <cellStyle name="Percent 2 2 3 2 2 3 3 2 2" xfId="37590"/>
    <cellStyle name="Percent 2 2 3 2 2 3 3 3" xfId="37591"/>
    <cellStyle name="Percent 2 2 3 2 2 3 4" xfId="37592"/>
    <cellStyle name="Percent 2 2 3 2 2 3 4 2" xfId="37593"/>
    <cellStyle name="Percent 2 2 3 2 2 3 5" xfId="37594"/>
    <cellStyle name="Percent 2 2 3 2 2 4" xfId="37595"/>
    <cellStyle name="Percent 2 2 3 2 2 4 2" xfId="37596"/>
    <cellStyle name="Percent 2 2 3 2 2 4 2 2" xfId="37597"/>
    <cellStyle name="Percent 2 2 3 2 2 4 2 2 2" xfId="37598"/>
    <cellStyle name="Percent 2 2 3 2 2 4 2 3" xfId="37599"/>
    <cellStyle name="Percent 2 2 3 2 2 4 3" xfId="37600"/>
    <cellStyle name="Percent 2 2 3 2 2 4 3 2" xfId="37601"/>
    <cellStyle name="Percent 2 2 3 2 2 4 4" xfId="37602"/>
    <cellStyle name="Percent 2 2 3 2 2 5" xfId="37603"/>
    <cellStyle name="Percent 2 2 3 2 2 5 2" xfId="37604"/>
    <cellStyle name="Percent 2 2 3 2 2 5 2 2" xfId="37605"/>
    <cellStyle name="Percent 2 2 3 2 2 5 3" xfId="37606"/>
    <cellStyle name="Percent 2 2 3 2 2 6" xfId="37607"/>
    <cellStyle name="Percent 2 2 3 2 2 6 2" xfId="37608"/>
    <cellStyle name="Percent 2 2 3 2 2 7" xfId="37609"/>
    <cellStyle name="Percent 2 2 3 2 3" xfId="37610"/>
    <cellStyle name="Percent 2 2 3 2 3 2" xfId="37611"/>
    <cellStyle name="Percent 2 2 3 2 3 2 2" xfId="37612"/>
    <cellStyle name="Percent 2 2 3 2 3 2 2 2" xfId="37613"/>
    <cellStyle name="Percent 2 2 3 2 3 2 2 2 2" xfId="37614"/>
    <cellStyle name="Percent 2 2 3 2 3 2 2 2 2 2" xfId="37615"/>
    <cellStyle name="Percent 2 2 3 2 3 2 2 2 3" xfId="37616"/>
    <cellStyle name="Percent 2 2 3 2 3 2 2 3" xfId="37617"/>
    <cellStyle name="Percent 2 2 3 2 3 2 2 3 2" xfId="37618"/>
    <cellStyle name="Percent 2 2 3 2 3 2 2 4" xfId="37619"/>
    <cellStyle name="Percent 2 2 3 2 3 2 3" xfId="37620"/>
    <cellStyle name="Percent 2 2 3 2 3 2 3 2" xfId="37621"/>
    <cellStyle name="Percent 2 2 3 2 3 2 3 2 2" xfId="37622"/>
    <cellStyle name="Percent 2 2 3 2 3 2 3 3" xfId="37623"/>
    <cellStyle name="Percent 2 2 3 2 3 2 4" xfId="37624"/>
    <cellStyle name="Percent 2 2 3 2 3 2 4 2" xfId="37625"/>
    <cellStyle name="Percent 2 2 3 2 3 2 5" xfId="37626"/>
    <cellStyle name="Percent 2 2 3 2 3 3" xfId="37627"/>
    <cellStyle name="Percent 2 2 3 2 3 3 2" xfId="37628"/>
    <cellStyle name="Percent 2 2 3 2 3 3 2 2" xfId="37629"/>
    <cellStyle name="Percent 2 2 3 2 3 3 2 2 2" xfId="37630"/>
    <cellStyle name="Percent 2 2 3 2 3 3 2 3" xfId="37631"/>
    <cellStyle name="Percent 2 2 3 2 3 3 3" xfId="37632"/>
    <cellStyle name="Percent 2 2 3 2 3 3 3 2" xfId="37633"/>
    <cellStyle name="Percent 2 2 3 2 3 3 4" xfId="37634"/>
    <cellStyle name="Percent 2 2 3 2 3 4" xfId="37635"/>
    <cellStyle name="Percent 2 2 3 2 3 4 2" xfId="37636"/>
    <cellStyle name="Percent 2 2 3 2 3 4 2 2" xfId="37637"/>
    <cellStyle name="Percent 2 2 3 2 3 4 3" xfId="37638"/>
    <cellStyle name="Percent 2 2 3 2 3 5" xfId="37639"/>
    <cellStyle name="Percent 2 2 3 2 3 5 2" xfId="37640"/>
    <cellStyle name="Percent 2 2 3 2 3 6" xfId="37641"/>
    <cellStyle name="Percent 2 2 3 2 4" xfId="37642"/>
    <cellStyle name="Percent 2 2 3 2 4 2" xfId="37643"/>
    <cellStyle name="Percent 2 2 3 2 4 2 2" xfId="37644"/>
    <cellStyle name="Percent 2 2 3 2 4 2 2 2" xfId="37645"/>
    <cellStyle name="Percent 2 2 3 2 4 2 2 2 2" xfId="37646"/>
    <cellStyle name="Percent 2 2 3 2 4 2 2 3" xfId="37647"/>
    <cellStyle name="Percent 2 2 3 2 4 2 3" xfId="37648"/>
    <cellStyle name="Percent 2 2 3 2 4 2 3 2" xfId="37649"/>
    <cellStyle name="Percent 2 2 3 2 4 2 4" xfId="37650"/>
    <cellStyle name="Percent 2 2 3 2 4 3" xfId="37651"/>
    <cellStyle name="Percent 2 2 3 2 4 3 2" xfId="37652"/>
    <cellStyle name="Percent 2 2 3 2 4 3 2 2" xfId="37653"/>
    <cellStyle name="Percent 2 2 3 2 4 3 3" xfId="37654"/>
    <cellStyle name="Percent 2 2 3 2 4 4" xfId="37655"/>
    <cellStyle name="Percent 2 2 3 2 4 4 2" xfId="37656"/>
    <cellStyle name="Percent 2 2 3 2 4 5" xfId="37657"/>
    <cellStyle name="Percent 2 2 3 2 5" xfId="37658"/>
    <cellStyle name="Percent 2 2 3 2 5 2" xfId="37659"/>
    <cellStyle name="Percent 2 2 3 2 5 2 2" xfId="37660"/>
    <cellStyle name="Percent 2 2 3 2 5 2 2 2" xfId="37661"/>
    <cellStyle name="Percent 2 2 3 2 5 2 3" xfId="37662"/>
    <cellStyle name="Percent 2 2 3 2 5 3" xfId="37663"/>
    <cellStyle name="Percent 2 2 3 2 5 3 2" xfId="37664"/>
    <cellStyle name="Percent 2 2 3 2 5 4" xfId="37665"/>
    <cellStyle name="Percent 2 2 3 2 6" xfId="37666"/>
    <cellStyle name="Percent 2 2 3 2 6 2" xfId="37667"/>
    <cellStyle name="Percent 2 2 3 2 6 2 2" xfId="37668"/>
    <cellStyle name="Percent 2 2 3 2 6 3" xfId="37669"/>
    <cellStyle name="Percent 2 2 3 2 7" xfId="37670"/>
    <cellStyle name="Percent 2 2 3 2 7 2" xfId="37671"/>
    <cellStyle name="Percent 2 2 3 2 8" xfId="37672"/>
    <cellStyle name="Percent 2 2 3 3" xfId="37673"/>
    <cellStyle name="Percent 2 2 3 3 2" xfId="37674"/>
    <cellStyle name="Percent 2 2 3 3 2 2" xfId="37675"/>
    <cellStyle name="Percent 2 2 3 3 2 2 2" xfId="37676"/>
    <cellStyle name="Percent 2 2 3 3 2 2 2 2" xfId="37677"/>
    <cellStyle name="Percent 2 2 3 3 2 2 2 2 2" xfId="37678"/>
    <cellStyle name="Percent 2 2 3 3 2 2 2 2 2 2" xfId="37679"/>
    <cellStyle name="Percent 2 2 3 3 2 2 2 2 3" xfId="37680"/>
    <cellStyle name="Percent 2 2 3 3 2 2 2 3" xfId="37681"/>
    <cellStyle name="Percent 2 2 3 3 2 2 2 3 2" xfId="37682"/>
    <cellStyle name="Percent 2 2 3 3 2 2 2 4" xfId="37683"/>
    <cellStyle name="Percent 2 2 3 3 2 2 3" xfId="37684"/>
    <cellStyle name="Percent 2 2 3 3 2 2 3 2" xfId="37685"/>
    <cellStyle name="Percent 2 2 3 3 2 2 3 2 2" xfId="37686"/>
    <cellStyle name="Percent 2 2 3 3 2 2 3 3" xfId="37687"/>
    <cellStyle name="Percent 2 2 3 3 2 2 4" xfId="37688"/>
    <cellStyle name="Percent 2 2 3 3 2 2 4 2" xfId="37689"/>
    <cellStyle name="Percent 2 2 3 3 2 2 5" xfId="37690"/>
    <cellStyle name="Percent 2 2 3 3 2 3" xfId="37691"/>
    <cellStyle name="Percent 2 2 3 3 2 3 2" xfId="37692"/>
    <cellStyle name="Percent 2 2 3 3 2 3 2 2" xfId="37693"/>
    <cellStyle name="Percent 2 2 3 3 2 3 2 2 2" xfId="37694"/>
    <cellStyle name="Percent 2 2 3 3 2 3 2 3" xfId="37695"/>
    <cellStyle name="Percent 2 2 3 3 2 3 3" xfId="37696"/>
    <cellStyle name="Percent 2 2 3 3 2 3 3 2" xfId="37697"/>
    <cellStyle name="Percent 2 2 3 3 2 3 4" xfId="37698"/>
    <cellStyle name="Percent 2 2 3 3 2 4" xfId="37699"/>
    <cellStyle name="Percent 2 2 3 3 2 4 2" xfId="37700"/>
    <cellStyle name="Percent 2 2 3 3 2 4 2 2" xfId="37701"/>
    <cellStyle name="Percent 2 2 3 3 2 4 3" xfId="37702"/>
    <cellStyle name="Percent 2 2 3 3 2 5" xfId="37703"/>
    <cellStyle name="Percent 2 2 3 3 2 5 2" xfId="37704"/>
    <cellStyle name="Percent 2 2 3 3 2 6" xfId="37705"/>
    <cellStyle name="Percent 2 2 3 3 3" xfId="37706"/>
    <cellStyle name="Percent 2 2 3 3 3 2" xfId="37707"/>
    <cellStyle name="Percent 2 2 3 3 3 2 2" xfId="37708"/>
    <cellStyle name="Percent 2 2 3 3 3 2 2 2" xfId="37709"/>
    <cellStyle name="Percent 2 2 3 3 3 2 2 2 2" xfId="37710"/>
    <cellStyle name="Percent 2 2 3 3 3 2 2 3" xfId="37711"/>
    <cellStyle name="Percent 2 2 3 3 3 2 3" xfId="37712"/>
    <cellStyle name="Percent 2 2 3 3 3 2 3 2" xfId="37713"/>
    <cellStyle name="Percent 2 2 3 3 3 2 4" xfId="37714"/>
    <cellStyle name="Percent 2 2 3 3 3 3" xfId="37715"/>
    <cellStyle name="Percent 2 2 3 3 3 3 2" xfId="37716"/>
    <cellStyle name="Percent 2 2 3 3 3 3 2 2" xfId="37717"/>
    <cellStyle name="Percent 2 2 3 3 3 3 3" xfId="37718"/>
    <cellStyle name="Percent 2 2 3 3 3 4" xfId="37719"/>
    <cellStyle name="Percent 2 2 3 3 3 4 2" xfId="37720"/>
    <cellStyle name="Percent 2 2 3 3 3 5" xfId="37721"/>
    <cellStyle name="Percent 2 2 3 3 4" xfId="37722"/>
    <cellStyle name="Percent 2 2 3 3 4 2" xfId="37723"/>
    <cellStyle name="Percent 2 2 3 3 4 2 2" xfId="37724"/>
    <cellStyle name="Percent 2 2 3 3 4 2 2 2" xfId="37725"/>
    <cellStyle name="Percent 2 2 3 3 4 2 3" xfId="37726"/>
    <cellStyle name="Percent 2 2 3 3 4 3" xfId="37727"/>
    <cellStyle name="Percent 2 2 3 3 4 3 2" xfId="37728"/>
    <cellStyle name="Percent 2 2 3 3 4 4" xfId="37729"/>
    <cellStyle name="Percent 2 2 3 3 5" xfId="37730"/>
    <cellStyle name="Percent 2 2 3 3 5 2" xfId="37731"/>
    <cellStyle name="Percent 2 2 3 3 5 2 2" xfId="37732"/>
    <cellStyle name="Percent 2 2 3 3 5 3" xfId="37733"/>
    <cellStyle name="Percent 2 2 3 3 6" xfId="37734"/>
    <cellStyle name="Percent 2 2 3 3 6 2" xfId="37735"/>
    <cellStyle name="Percent 2 2 3 3 7" xfId="37736"/>
    <cellStyle name="Percent 2 2 3 4" xfId="37737"/>
    <cellStyle name="Percent 2 2 3 4 2" xfId="37738"/>
    <cellStyle name="Percent 2 2 3 4 2 2" xfId="37739"/>
    <cellStyle name="Percent 2 2 3 4 2 2 2" xfId="37740"/>
    <cellStyle name="Percent 2 2 3 4 2 2 2 2" xfId="37741"/>
    <cellStyle name="Percent 2 2 3 4 2 2 2 2 2" xfId="37742"/>
    <cellStyle name="Percent 2 2 3 4 2 2 2 3" xfId="37743"/>
    <cellStyle name="Percent 2 2 3 4 2 2 3" xfId="37744"/>
    <cellStyle name="Percent 2 2 3 4 2 2 3 2" xfId="37745"/>
    <cellStyle name="Percent 2 2 3 4 2 2 4" xfId="37746"/>
    <cellStyle name="Percent 2 2 3 4 2 3" xfId="37747"/>
    <cellStyle name="Percent 2 2 3 4 2 3 2" xfId="37748"/>
    <cellStyle name="Percent 2 2 3 4 2 3 2 2" xfId="37749"/>
    <cellStyle name="Percent 2 2 3 4 2 3 3" xfId="37750"/>
    <cellStyle name="Percent 2 2 3 4 2 4" xfId="37751"/>
    <cellStyle name="Percent 2 2 3 4 2 4 2" xfId="37752"/>
    <cellStyle name="Percent 2 2 3 4 2 5" xfId="37753"/>
    <cellStyle name="Percent 2 2 3 4 3" xfId="37754"/>
    <cellStyle name="Percent 2 2 3 4 3 2" xfId="37755"/>
    <cellStyle name="Percent 2 2 3 4 3 2 2" xfId="37756"/>
    <cellStyle name="Percent 2 2 3 4 3 2 2 2" xfId="37757"/>
    <cellStyle name="Percent 2 2 3 4 3 2 3" xfId="37758"/>
    <cellStyle name="Percent 2 2 3 4 3 3" xfId="37759"/>
    <cellStyle name="Percent 2 2 3 4 3 3 2" xfId="37760"/>
    <cellStyle name="Percent 2 2 3 4 3 4" xfId="37761"/>
    <cellStyle name="Percent 2 2 3 4 4" xfId="37762"/>
    <cellStyle name="Percent 2 2 3 4 4 2" xfId="37763"/>
    <cellStyle name="Percent 2 2 3 4 4 2 2" xfId="37764"/>
    <cellStyle name="Percent 2 2 3 4 4 3" xfId="37765"/>
    <cellStyle name="Percent 2 2 3 4 5" xfId="37766"/>
    <cellStyle name="Percent 2 2 3 4 5 2" xfId="37767"/>
    <cellStyle name="Percent 2 2 3 4 6" xfId="37768"/>
    <cellStyle name="Percent 2 2 3 5" xfId="37769"/>
    <cellStyle name="Percent 2 2 3 5 2" xfId="37770"/>
    <cellStyle name="Percent 2 2 3 5 2 2" xfId="37771"/>
    <cellStyle name="Percent 2 2 3 5 2 2 2" xfId="37772"/>
    <cellStyle name="Percent 2 2 3 5 2 2 2 2" xfId="37773"/>
    <cellStyle name="Percent 2 2 3 5 2 2 3" xfId="37774"/>
    <cellStyle name="Percent 2 2 3 5 2 3" xfId="37775"/>
    <cellStyle name="Percent 2 2 3 5 2 3 2" xfId="37776"/>
    <cellStyle name="Percent 2 2 3 5 2 4" xfId="37777"/>
    <cellStyle name="Percent 2 2 3 5 3" xfId="37778"/>
    <cellStyle name="Percent 2 2 3 5 3 2" xfId="37779"/>
    <cellStyle name="Percent 2 2 3 5 3 2 2" xfId="37780"/>
    <cellStyle name="Percent 2 2 3 5 3 3" xfId="37781"/>
    <cellStyle name="Percent 2 2 3 5 4" xfId="37782"/>
    <cellStyle name="Percent 2 2 3 5 4 2" xfId="37783"/>
    <cellStyle name="Percent 2 2 3 5 5" xfId="37784"/>
    <cellStyle name="Percent 2 2 3 6" xfId="37785"/>
    <cellStyle name="Percent 2 2 3 6 2" xfId="37786"/>
    <cellStyle name="Percent 2 2 3 6 2 2" xfId="37787"/>
    <cellStyle name="Percent 2 2 3 6 2 2 2" xfId="37788"/>
    <cellStyle name="Percent 2 2 3 6 2 3" xfId="37789"/>
    <cellStyle name="Percent 2 2 3 6 3" xfId="37790"/>
    <cellStyle name="Percent 2 2 3 6 3 2" xfId="37791"/>
    <cellStyle name="Percent 2 2 3 6 4" xfId="37792"/>
    <cellStyle name="Percent 2 2 3 7" xfId="37793"/>
    <cellStyle name="Percent 2 2 3 7 2" xfId="37794"/>
    <cellStyle name="Percent 2 2 3 7 2 2" xfId="37795"/>
    <cellStyle name="Percent 2 2 3 7 3" xfId="37796"/>
    <cellStyle name="Percent 2 2 3 8" xfId="37797"/>
    <cellStyle name="Percent 2 2 3 8 2" xfId="37798"/>
    <cellStyle name="Percent 2 2 3 9" xfId="37799"/>
    <cellStyle name="Percent 2 2 4" xfId="37800"/>
    <cellStyle name="Percent 2 2 4 2" xfId="37801"/>
    <cellStyle name="Percent 2 2 4 2 2" xfId="37802"/>
    <cellStyle name="Percent 2 2 4 2 2 2" xfId="37803"/>
    <cellStyle name="Percent 2 2 4 2 2 2 2" xfId="37804"/>
    <cellStyle name="Percent 2 2 4 2 2 2 2 2" xfId="37805"/>
    <cellStyle name="Percent 2 2 4 2 2 2 2 2 2" xfId="37806"/>
    <cellStyle name="Percent 2 2 4 2 2 2 2 2 2 2" xfId="37807"/>
    <cellStyle name="Percent 2 2 4 2 2 2 2 2 3" xfId="37808"/>
    <cellStyle name="Percent 2 2 4 2 2 2 2 3" xfId="37809"/>
    <cellStyle name="Percent 2 2 4 2 2 2 2 3 2" xfId="37810"/>
    <cellStyle name="Percent 2 2 4 2 2 2 2 4" xfId="37811"/>
    <cellStyle name="Percent 2 2 4 2 2 2 3" xfId="37812"/>
    <cellStyle name="Percent 2 2 4 2 2 2 3 2" xfId="37813"/>
    <cellStyle name="Percent 2 2 4 2 2 2 3 2 2" xfId="37814"/>
    <cellStyle name="Percent 2 2 4 2 2 2 3 3" xfId="37815"/>
    <cellStyle name="Percent 2 2 4 2 2 2 4" xfId="37816"/>
    <cellStyle name="Percent 2 2 4 2 2 2 4 2" xfId="37817"/>
    <cellStyle name="Percent 2 2 4 2 2 2 5" xfId="37818"/>
    <cellStyle name="Percent 2 2 4 2 2 3" xfId="37819"/>
    <cellStyle name="Percent 2 2 4 2 2 3 2" xfId="37820"/>
    <cellStyle name="Percent 2 2 4 2 2 3 2 2" xfId="37821"/>
    <cellStyle name="Percent 2 2 4 2 2 3 2 2 2" xfId="37822"/>
    <cellStyle name="Percent 2 2 4 2 2 3 2 3" xfId="37823"/>
    <cellStyle name="Percent 2 2 4 2 2 3 3" xfId="37824"/>
    <cellStyle name="Percent 2 2 4 2 2 3 3 2" xfId="37825"/>
    <cellStyle name="Percent 2 2 4 2 2 3 4" xfId="37826"/>
    <cellStyle name="Percent 2 2 4 2 2 4" xfId="37827"/>
    <cellStyle name="Percent 2 2 4 2 2 4 2" xfId="37828"/>
    <cellStyle name="Percent 2 2 4 2 2 4 2 2" xfId="37829"/>
    <cellStyle name="Percent 2 2 4 2 2 4 3" xfId="37830"/>
    <cellStyle name="Percent 2 2 4 2 2 5" xfId="37831"/>
    <cellStyle name="Percent 2 2 4 2 2 5 2" xfId="37832"/>
    <cellStyle name="Percent 2 2 4 2 2 6" xfId="37833"/>
    <cellStyle name="Percent 2 2 4 2 3" xfId="37834"/>
    <cellStyle name="Percent 2 2 4 2 3 2" xfId="37835"/>
    <cellStyle name="Percent 2 2 4 2 3 2 2" xfId="37836"/>
    <cellStyle name="Percent 2 2 4 2 3 2 2 2" xfId="37837"/>
    <cellStyle name="Percent 2 2 4 2 3 2 2 2 2" xfId="37838"/>
    <cellStyle name="Percent 2 2 4 2 3 2 2 3" xfId="37839"/>
    <cellStyle name="Percent 2 2 4 2 3 2 3" xfId="37840"/>
    <cellStyle name="Percent 2 2 4 2 3 2 3 2" xfId="37841"/>
    <cellStyle name="Percent 2 2 4 2 3 2 4" xfId="37842"/>
    <cellStyle name="Percent 2 2 4 2 3 3" xfId="37843"/>
    <cellStyle name="Percent 2 2 4 2 3 3 2" xfId="37844"/>
    <cellStyle name="Percent 2 2 4 2 3 3 2 2" xfId="37845"/>
    <cellStyle name="Percent 2 2 4 2 3 3 3" xfId="37846"/>
    <cellStyle name="Percent 2 2 4 2 3 4" xfId="37847"/>
    <cellStyle name="Percent 2 2 4 2 3 4 2" xfId="37848"/>
    <cellStyle name="Percent 2 2 4 2 3 5" xfId="37849"/>
    <cellStyle name="Percent 2 2 4 2 4" xfId="37850"/>
    <cellStyle name="Percent 2 2 4 2 4 2" xfId="37851"/>
    <cellStyle name="Percent 2 2 4 2 4 2 2" xfId="37852"/>
    <cellStyle name="Percent 2 2 4 2 4 2 2 2" xfId="37853"/>
    <cellStyle name="Percent 2 2 4 2 4 2 3" xfId="37854"/>
    <cellStyle name="Percent 2 2 4 2 4 3" xfId="37855"/>
    <cellStyle name="Percent 2 2 4 2 4 3 2" xfId="37856"/>
    <cellStyle name="Percent 2 2 4 2 4 4" xfId="37857"/>
    <cellStyle name="Percent 2 2 4 2 5" xfId="37858"/>
    <cellStyle name="Percent 2 2 4 2 5 2" xfId="37859"/>
    <cellStyle name="Percent 2 2 4 2 5 2 2" xfId="37860"/>
    <cellStyle name="Percent 2 2 4 2 5 3" xfId="37861"/>
    <cellStyle name="Percent 2 2 4 2 6" xfId="37862"/>
    <cellStyle name="Percent 2 2 4 2 6 2" xfId="37863"/>
    <cellStyle name="Percent 2 2 4 2 7" xfId="37864"/>
    <cellStyle name="Percent 2 2 4 3" xfId="37865"/>
    <cellStyle name="Percent 2 2 4 3 2" xfId="37866"/>
    <cellStyle name="Percent 2 2 4 3 2 2" xfId="37867"/>
    <cellStyle name="Percent 2 2 4 3 2 2 2" xfId="37868"/>
    <cellStyle name="Percent 2 2 4 3 2 2 2 2" xfId="37869"/>
    <cellStyle name="Percent 2 2 4 3 2 2 2 2 2" xfId="37870"/>
    <cellStyle name="Percent 2 2 4 3 2 2 2 3" xfId="37871"/>
    <cellStyle name="Percent 2 2 4 3 2 2 3" xfId="37872"/>
    <cellStyle name="Percent 2 2 4 3 2 2 3 2" xfId="37873"/>
    <cellStyle name="Percent 2 2 4 3 2 2 4" xfId="37874"/>
    <cellStyle name="Percent 2 2 4 3 2 3" xfId="37875"/>
    <cellStyle name="Percent 2 2 4 3 2 3 2" xfId="37876"/>
    <cellStyle name="Percent 2 2 4 3 2 3 2 2" xfId="37877"/>
    <cellStyle name="Percent 2 2 4 3 2 3 3" xfId="37878"/>
    <cellStyle name="Percent 2 2 4 3 2 4" xfId="37879"/>
    <cellStyle name="Percent 2 2 4 3 2 4 2" xfId="37880"/>
    <cellStyle name="Percent 2 2 4 3 2 5" xfId="37881"/>
    <cellStyle name="Percent 2 2 4 3 3" xfId="37882"/>
    <cellStyle name="Percent 2 2 4 3 3 2" xfId="37883"/>
    <cellStyle name="Percent 2 2 4 3 3 2 2" xfId="37884"/>
    <cellStyle name="Percent 2 2 4 3 3 2 2 2" xfId="37885"/>
    <cellStyle name="Percent 2 2 4 3 3 2 3" xfId="37886"/>
    <cellStyle name="Percent 2 2 4 3 3 3" xfId="37887"/>
    <cellStyle name="Percent 2 2 4 3 3 3 2" xfId="37888"/>
    <cellStyle name="Percent 2 2 4 3 3 4" xfId="37889"/>
    <cellStyle name="Percent 2 2 4 3 4" xfId="37890"/>
    <cellStyle name="Percent 2 2 4 3 4 2" xfId="37891"/>
    <cellStyle name="Percent 2 2 4 3 4 2 2" xfId="37892"/>
    <cellStyle name="Percent 2 2 4 3 4 3" xfId="37893"/>
    <cellStyle name="Percent 2 2 4 3 5" xfId="37894"/>
    <cellStyle name="Percent 2 2 4 3 5 2" xfId="37895"/>
    <cellStyle name="Percent 2 2 4 3 6" xfId="37896"/>
    <cellStyle name="Percent 2 2 4 4" xfId="37897"/>
    <cellStyle name="Percent 2 2 4 4 2" xfId="37898"/>
    <cellStyle name="Percent 2 2 4 4 2 2" xfId="37899"/>
    <cellStyle name="Percent 2 2 4 4 2 2 2" xfId="37900"/>
    <cellStyle name="Percent 2 2 4 4 2 2 2 2" xfId="37901"/>
    <cellStyle name="Percent 2 2 4 4 2 2 3" xfId="37902"/>
    <cellStyle name="Percent 2 2 4 4 2 3" xfId="37903"/>
    <cellStyle name="Percent 2 2 4 4 2 3 2" xfId="37904"/>
    <cellStyle name="Percent 2 2 4 4 2 4" xfId="37905"/>
    <cellStyle name="Percent 2 2 4 4 3" xfId="37906"/>
    <cellStyle name="Percent 2 2 4 4 3 2" xfId="37907"/>
    <cellStyle name="Percent 2 2 4 4 3 2 2" xfId="37908"/>
    <cellStyle name="Percent 2 2 4 4 3 3" xfId="37909"/>
    <cellStyle name="Percent 2 2 4 4 4" xfId="37910"/>
    <cellStyle name="Percent 2 2 4 4 4 2" xfId="37911"/>
    <cellStyle name="Percent 2 2 4 4 5" xfId="37912"/>
    <cellStyle name="Percent 2 2 4 5" xfId="37913"/>
    <cellStyle name="Percent 2 2 4 5 2" xfId="37914"/>
    <cellStyle name="Percent 2 2 4 5 2 2" xfId="37915"/>
    <cellStyle name="Percent 2 2 4 5 2 2 2" xfId="37916"/>
    <cellStyle name="Percent 2 2 4 5 2 3" xfId="37917"/>
    <cellStyle name="Percent 2 2 4 5 3" xfId="37918"/>
    <cellStyle name="Percent 2 2 4 5 3 2" xfId="37919"/>
    <cellStyle name="Percent 2 2 4 5 4" xfId="37920"/>
    <cellStyle name="Percent 2 2 4 6" xfId="37921"/>
    <cellStyle name="Percent 2 2 4 6 2" xfId="37922"/>
    <cellStyle name="Percent 2 2 4 6 2 2" xfId="37923"/>
    <cellStyle name="Percent 2 2 4 6 3" xfId="37924"/>
    <cellStyle name="Percent 2 2 4 7" xfId="37925"/>
    <cellStyle name="Percent 2 2 4 7 2" xfId="37926"/>
    <cellStyle name="Percent 2 2 4 8" xfId="37927"/>
    <cellStyle name="Percent 2 2 5" xfId="37928"/>
    <cellStyle name="Percent 2 2 5 2" xfId="37929"/>
    <cellStyle name="Percent 2 2 5 2 2" xfId="37930"/>
    <cellStyle name="Percent 2 2 5 2 2 2" xfId="37931"/>
    <cellStyle name="Percent 2 2 5 2 2 2 2" xfId="37932"/>
    <cellStyle name="Percent 2 2 5 2 2 2 2 2" xfId="37933"/>
    <cellStyle name="Percent 2 2 5 2 2 2 2 2 2" xfId="37934"/>
    <cellStyle name="Percent 2 2 5 2 2 2 2 3" xfId="37935"/>
    <cellStyle name="Percent 2 2 5 2 2 2 3" xfId="37936"/>
    <cellStyle name="Percent 2 2 5 2 2 2 3 2" xfId="37937"/>
    <cellStyle name="Percent 2 2 5 2 2 2 4" xfId="37938"/>
    <cellStyle name="Percent 2 2 5 2 2 3" xfId="37939"/>
    <cellStyle name="Percent 2 2 5 2 2 3 2" xfId="37940"/>
    <cellStyle name="Percent 2 2 5 2 2 3 2 2" xfId="37941"/>
    <cellStyle name="Percent 2 2 5 2 2 3 3" xfId="37942"/>
    <cellStyle name="Percent 2 2 5 2 2 4" xfId="37943"/>
    <cellStyle name="Percent 2 2 5 2 2 4 2" xfId="37944"/>
    <cellStyle name="Percent 2 2 5 2 2 5" xfId="37945"/>
    <cellStyle name="Percent 2 2 5 2 3" xfId="37946"/>
    <cellStyle name="Percent 2 2 5 2 3 2" xfId="37947"/>
    <cellStyle name="Percent 2 2 5 2 3 2 2" xfId="37948"/>
    <cellStyle name="Percent 2 2 5 2 3 2 2 2" xfId="37949"/>
    <cellStyle name="Percent 2 2 5 2 3 2 3" xfId="37950"/>
    <cellStyle name="Percent 2 2 5 2 3 3" xfId="37951"/>
    <cellStyle name="Percent 2 2 5 2 3 3 2" xfId="37952"/>
    <cellStyle name="Percent 2 2 5 2 3 4" xfId="37953"/>
    <cellStyle name="Percent 2 2 5 2 4" xfId="37954"/>
    <cellStyle name="Percent 2 2 5 2 4 2" xfId="37955"/>
    <cellStyle name="Percent 2 2 5 2 4 2 2" xfId="37956"/>
    <cellStyle name="Percent 2 2 5 2 4 3" xfId="37957"/>
    <cellStyle name="Percent 2 2 5 2 5" xfId="37958"/>
    <cellStyle name="Percent 2 2 5 2 5 2" xfId="37959"/>
    <cellStyle name="Percent 2 2 5 2 6" xfId="37960"/>
    <cellStyle name="Percent 2 2 5 3" xfId="37961"/>
    <cellStyle name="Percent 2 2 5 3 2" xfId="37962"/>
    <cellStyle name="Percent 2 2 5 3 2 2" xfId="37963"/>
    <cellStyle name="Percent 2 2 5 3 2 2 2" xfId="37964"/>
    <cellStyle name="Percent 2 2 5 3 2 2 2 2" xfId="37965"/>
    <cellStyle name="Percent 2 2 5 3 2 2 3" xfId="37966"/>
    <cellStyle name="Percent 2 2 5 3 2 3" xfId="37967"/>
    <cellStyle name="Percent 2 2 5 3 2 3 2" xfId="37968"/>
    <cellStyle name="Percent 2 2 5 3 2 4" xfId="37969"/>
    <cellStyle name="Percent 2 2 5 3 3" xfId="37970"/>
    <cellStyle name="Percent 2 2 5 3 3 2" xfId="37971"/>
    <cellStyle name="Percent 2 2 5 3 3 2 2" xfId="37972"/>
    <cellStyle name="Percent 2 2 5 3 3 3" xfId="37973"/>
    <cellStyle name="Percent 2 2 5 3 4" xfId="37974"/>
    <cellStyle name="Percent 2 2 5 3 4 2" xfId="37975"/>
    <cellStyle name="Percent 2 2 5 3 5" xfId="37976"/>
    <cellStyle name="Percent 2 2 5 4" xfId="37977"/>
    <cellStyle name="Percent 2 2 5 4 2" xfId="37978"/>
    <cellStyle name="Percent 2 2 5 4 2 2" xfId="37979"/>
    <cellStyle name="Percent 2 2 5 4 2 2 2" xfId="37980"/>
    <cellStyle name="Percent 2 2 5 4 2 3" xfId="37981"/>
    <cellStyle name="Percent 2 2 5 4 3" xfId="37982"/>
    <cellStyle name="Percent 2 2 5 4 3 2" xfId="37983"/>
    <cellStyle name="Percent 2 2 5 4 4" xfId="37984"/>
    <cellStyle name="Percent 2 2 5 5" xfId="37985"/>
    <cellStyle name="Percent 2 2 5 5 2" xfId="37986"/>
    <cellStyle name="Percent 2 2 5 5 2 2" xfId="37987"/>
    <cellStyle name="Percent 2 2 5 5 3" xfId="37988"/>
    <cellStyle name="Percent 2 2 5 6" xfId="37989"/>
    <cellStyle name="Percent 2 2 5 6 2" xfId="37990"/>
    <cellStyle name="Percent 2 2 5 7" xfId="37991"/>
    <cellStyle name="Percent 2 2 6" xfId="37992"/>
    <cellStyle name="Percent 2 2 6 2" xfId="37993"/>
    <cellStyle name="Percent 2 2 6 2 2" xfId="37994"/>
    <cellStyle name="Percent 2 2 6 2 2 2" xfId="37995"/>
    <cellStyle name="Percent 2 2 6 2 2 2 2" xfId="37996"/>
    <cellStyle name="Percent 2 2 6 2 2 2 2 2" xfId="37997"/>
    <cellStyle name="Percent 2 2 6 2 2 2 3" xfId="37998"/>
    <cellStyle name="Percent 2 2 6 2 2 3" xfId="37999"/>
    <cellStyle name="Percent 2 2 6 2 2 3 2" xfId="38000"/>
    <cellStyle name="Percent 2 2 6 2 2 4" xfId="38001"/>
    <cellStyle name="Percent 2 2 6 2 3" xfId="38002"/>
    <cellStyle name="Percent 2 2 6 2 3 2" xfId="38003"/>
    <cellStyle name="Percent 2 2 6 2 3 2 2" xfId="38004"/>
    <cellStyle name="Percent 2 2 6 2 3 3" xfId="38005"/>
    <cellStyle name="Percent 2 2 6 2 4" xfId="38006"/>
    <cellStyle name="Percent 2 2 6 2 4 2" xfId="38007"/>
    <cellStyle name="Percent 2 2 6 2 5" xfId="38008"/>
    <cellStyle name="Percent 2 2 6 3" xfId="38009"/>
    <cellStyle name="Percent 2 2 6 3 2" xfId="38010"/>
    <cellStyle name="Percent 2 2 6 3 2 2" xfId="38011"/>
    <cellStyle name="Percent 2 2 6 3 2 2 2" xfId="38012"/>
    <cellStyle name="Percent 2 2 6 3 2 3" xfId="38013"/>
    <cellStyle name="Percent 2 2 6 3 3" xfId="38014"/>
    <cellStyle name="Percent 2 2 6 3 3 2" xfId="38015"/>
    <cellStyle name="Percent 2 2 6 3 4" xfId="38016"/>
    <cellStyle name="Percent 2 2 6 4" xfId="38017"/>
    <cellStyle name="Percent 2 2 6 4 2" xfId="38018"/>
    <cellStyle name="Percent 2 2 6 4 2 2" xfId="38019"/>
    <cellStyle name="Percent 2 2 6 4 3" xfId="38020"/>
    <cellStyle name="Percent 2 2 6 5" xfId="38021"/>
    <cellStyle name="Percent 2 2 6 5 2" xfId="38022"/>
    <cellStyle name="Percent 2 2 6 6" xfId="38023"/>
    <cellStyle name="Percent 2 2 7" xfId="38024"/>
    <cellStyle name="Percent 2 2 7 2" xfId="38025"/>
    <cellStyle name="Percent 2 2 7 2 2" xfId="38026"/>
    <cellStyle name="Percent 2 2 7 2 2 2" xfId="38027"/>
    <cellStyle name="Percent 2 2 7 2 2 2 2" xfId="38028"/>
    <cellStyle name="Percent 2 2 7 2 2 3" xfId="38029"/>
    <cellStyle name="Percent 2 2 7 2 3" xfId="38030"/>
    <cellStyle name="Percent 2 2 7 2 3 2" xfId="38031"/>
    <cellStyle name="Percent 2 2 7 2 4" xfId="38032"/>
    <cellStyle name="Percent 2 2 7 3" xfId="38033"/>
    <cellStyle name="Percent 2 2 7 3 2" xfId="38034"/>
    <cellStyle name="Percent 2 2 7 3 2 2" xfId="38035"/>
    <cellStyle name="Percent 2 2 7 3 3" xfId="38036"/>
    <cellStyle name="Percent 2 2 7 4" xfId="38037"/>
    <cellStyle name="Percent 2 2 7 4 2" xfId="38038"/>
    <cellStyle name="Percent 2 2 7 5" xfId="38039"/>
    <cellStyle name="Percent 2 2 8" xfId="38040"/>
    <cellStyle name="Percent 2 2 8 2" xfId="38041"/>
    <cellStyle name="Percent 2 2 8 2 2" xfId="38042"/>
    <cellStyle name="Percent 2 2 8 2 2 2" xfId="38043"/>
    <cellStyle name="Percent 2 2 8 2 3" xfId="38044"/>
    <cellStyle name="Percent 2 2 8 3" xfId="38045"/>
    <cellStyle name="Percent 2 2 8 3 2" xfId="38046"/>
    <cellStyle name="Percent 2 2 8 4" xfId="38047"/>
    <cellStyle name="Percent 2 2 9" xfId="38048"/>
    <cellStyle name="Percent 2 2 9 2" xfId="38049"/>
    <cellStyle name="Percent 2 2 9 2 2" xfId="38050"/>
    <cellStyle name="Percent 2 2 9 3" xfId="38051"/>
    <cellStyle name="Percent 2 3" xfId="59"/>
    <cellStyle name="Percent 2 3 10" xfId="38052"/>
    <cellStyle name="Percent 2 3 2" xfId="38053"/>
    <cellStyle name="Percent 2 3 2 2" xfId="38054"/>
    <cellStyle name="Percent 2 3 2 2 2" xfId="38055"/>
    <cellStyle name="Percent 2 3 2 2 2 2" xfId="38056"/>
    <cellStyle name="Percent 2 3 2 2 2 2 2" xfId="38057"/>
    <cellStyle name="Percent 2 3 2 2 2 2 2 2" xfId="38058"/>
    <cellStyle name="Percent 2 3 2 2 2 2 2 2 2" xfId="38059"/>
    <cellStyle name="Percent 2 3 2 2 2 2 2 2 2 2" xfId="38060"/>
    <cellStyle name="Percent 2 3 2 2 2 2 2 2 2 2 2" xfId="38061"/>
    <cellStyle name="Percent 2 3 2 2 2 2 2 2 2 3" xfId="38062"/>
    <cellStyle name="Percent 2 3 2 2 2 2 2 2 3" xfId="38063"/>
    <cellStyle name="Percent 2 3 2 2 2 2 2 2 3 2" xfId="38064"/>
    <cellStyle name="Percent 2 3 2 2 2 2 2 2 4" xfId="38065"/>
    <cellStyle name="Percent 2 3 2 2 2 2 2 3" xfId="38066"/>
    <cellStyle name="Percent 2 3 2 2 2 2 2 3 2" xfId="38067"/>
    <cellStyle name="Percent 2 3 2 2 2 2 2 3 2 2" xfId="38068"/>
    <cellStyle name="Percent 2 3 2 2 2 2 2 3 3" xfId="38069"/>
    <cellStyle name="Percent 2 3 2 2 2 2 2 4" xfId="38070"/>
    <cellStyle name="Percent 2 3 2 2 2 2 2 4 2" xfId="38071"/>
    <cellStyle name="Percent 2 3 2 2 2 2 2 5" xfId="38072"/>
    <cellStyle name="Percent 2 3 2 2 2 2 3" xfId="38073"/>
    <cellStyle name="Percent 2 3 2 2 2 2 3 2" xfId="38074"/>
    <cellStyle name="Percent 2 3 2 2 2 2 3 2 2" xfId="38075"/>
    <cellStyle name="Percent 2 3 2 2 2 2 3 2 2 2" xfId="38076"/>
    <cellStyle name="Percent 2 3 2 2 2 2 3 2 3" xfId="38077"/>
    <cellStyle name="Percent 2 3 2 2 2 2 3 3" xfId="38078"/>
    <cellStyle name="Percent 2 3 2 2 2 2 3 3 2" xfId="38079"/>
    <cellStyle name="Percent 2 3 2 2 2 2 3 4" xfId="38080"/>
    <cellStyle name="Percent 2 3 2 2 2 2 4" xfId="38081"/>
    <cellStyle name="Percent 2 3 2 2 2 2 4 2" xfId="38082"/>
    <cellStyle name="Percent 2 3 2 2 2 2 4 2 2" xfId="38083"/>
    <cellStyle name="Percent 2 3 2 2 2 2 4 3" xfId="38084"/>
    <cellStyle name="Percent 2 3 2 2 2 2 5" xfId="38085"/>
    <cellStyle name="Percent 2 3 2 2 2 2 5 2" xfId="38086"/>
    <cellStyle name="Percent 2 3 2 2 2 2 6" xfId="38087"/>
    <cellStyle name="Percent 2 3 2 2 2 3" xfId="38088"/>
    <cellStyle name="Percent 2 3 2 2 2 3 2" xfId="38089"/>
    <cellStyle name="Percent 2 3 2 2 2 3 2 2" xfId="38090"/>
    <cellStyle name="Percent 2 3 2 2 2 3 2 2 2" xfId="38091"/>
    <cellStyle name="Percent 2 3 2 2 2 3 2 2 2 2" xfId="38092"/>
    <cellStyle name="Percent 2 3 2 2 2 3 2 2 3" xfId="38093"/>
    <cellStyle name="Percent 2 3 2 2 2 3 2 3" xfId="38094"/>
    <cellStyle name="Percent 2 3 2 2 2 3 2 3 2" xfId="38095"/>
    <cellStyle name="Percent 2 3 2 2 2 3 2 4" xfId="38096"/>
    <cellStyle name="Percent 2 3 2 2 2 3 3" xfId="38097"/>
    <cellStyle name="Percent 2 3 2 2 2 3 3 2" xfId="38098"/>
    <cellStyle name="Percent 2 3 2 2 2 3 3 2 2" xfId="38099"/>
    <cellStyle name="Percent 2 3 2 2 2 3 3 3" xfId="38100"/>
    <cellStyle name="Percent 2 3 2 2 2 3 4" xfId="38101"/>
    <cellStyle name="Percent 2 3 2 2 2 3 4 2" xfId="38102"/>
    <cellStyle name="Percent 2 3 2 2 2 3 5" xfId="38103"/>
    <cellStyle name="Percent 2 3 2 2 2 4" xfId="38104"/>
    <cellStyle name="Percent 2 3 2 2 2 4 2" xfId="38105"/>
    <cellStyle name="Percent 2 3 2 2 2 4 2 2" xfId="38106"/>
    <cellStyle name="Percent 2 3 2 2 2 4 2 2 2" xfId="38107"/>
    <cellStyle name="Percent 2 3 2 2 2 4 2 3" xfId="38108"/>
    <cellStyle name="Percent 2 3 2 2 2 4 3" xfId="38109"/>
    <cellStyle name="Percent 2 3 2 2 2 4 3 2" xfId="38110"/>
    <cellStyle name="Percent 2 3 2 2 2 4 4" xfId="38111"/>
    <cellStyle name="Percent 2 3 2 2 2 5" xfId="38112"/>
    <cellStyle name="Percent 2 3 2 2 2 5 2" xfId="38113"/>
    <cellStyle name="Percent 2 3 2 2 2 5 2 2" xfId="38114"/>
    <cellStyle name="Percent 2 3 2 2 2 5 3" xfId="38115"/>
    <cellStyle name="Percent 2 3 2 2 2 6" xfId="38116"/>
    <cellStyle name="Percent 2 3 2 2 2 6 2" xfId="38117"/>
    <cellStyle name="Percent 2 3 2 2 2 7" xfId="38118"/>
    <cellStyle name="Percent 2 3 2 2 3" xfId="38119"/>
    <cellStyle name="Percent 2 3 2 2 3 2" xfId="38120"/>
    <cellStyle name="Percent 2 3 2 2 3 2 2" xfId="38121"/>
    <cellStyle name="Percent 2 3 2 2 3 2 2 2" xfId="38122"/>
    <cellStyle name="Percent 2 3 2 2 3 2 2 2 2" xfId="38123"/>
    <cellStyle name="Percent 2 3 2 2 3 2 2 2 2 2" xfId="38124"/>
    <cellStyle name="Percent 2 3 2 2 3 2 2 2 3" xfId="38125"/>
    <cellStyle name="Percent 2 3 2 2 3 2 2 3" xfId="38126"/>
    <cellStyle name="Percent 2 3 2 2 3 2 2 3 2" xfId="38127"/>
    <cellStyle name="Percent 2 3 2 2 3 2 2 4" xfId="38128"/>
    <cellStyle name="Percent 2 3 2 2 3 2 3" xfId="38129"/>
    <cellStyle name="Percent 2 3 2 2 3 2 3 2" xfId="38130"/>
    <cellStyle name="Percent 2 3 2 2 3 2 3 2 2" xfId="38131"/>
    <cellStyle name="Percent 2 3 2 2 3 2 3 3" xfId="38132"/>
    <cellStyle name="Percent 2 3 2 2 3 2 4" xfId="38133"/>
    <cellStyle name="Percent 2 3 2 2 3 2 4 2" xfId="38134"/>
    <cellStyle name="Percent 2 3 2 2 3 2 5" xfId="38135"/>
    <cellStyle name="Percent 2 3 2 2 3 3" xfId="38136"/>
    <cellStyle name="Percent 2 3 2 2 3 3 2" xfId="38137"/>
    <cellStyle name="Percent 2 3 2 2 3 3 2 2" xfId="38138"/>
    <cellStyle name="Percent 2 3 2 2 3 3 2 2 2" xfId="38139"/>
    <cellStyle name="Percent 2 3 2 2 3 3 2 3" xfId="38140"/>
    <cellStyle name="Percent 2 3 2 2 3 3 3" xfId="38141"/>
    <cellStyle name="Percent 2 3 2 2 3 3 3 2" xfId="38142"/>
    <cellStyle name="Percent 2 3 2 2 3 3 4" xfId="38143"/>
    <cellStyle name="Percent 2 3 2 2 3 4" xfId="38144"/>
    <cellStyle name="Percent 2 3 2 2 3 4 2" xfId="38145"/>
    <cellStyle name="Percent 2 3 2 2 3 4 2 2" xfId="38146"/>
    <cellStyle name="Percent 2 3 2 2 3 4 3" xfId="38147"/>
    <cellStyle name="Percent 2 3 2 2 3 5" xfId="38148"/>
    <cellStyle name="Percent 2 3 2 2 3 5 2" xfId="38149"/>
    <cellStyle name="Percent 2 3 2 2 3 6" xfId="38150"/>
    <cellStyle name="Percent 2 3 2 2 4" xfId="38151"/>
    <cellStyle name="Percent 2 3 2 2 4 2" xfId="38152"/>
    <cellStyle name="Percent 2 3 2 2 4 2 2" xfId="38153"/>
    <cellStyle name="Percent 2 3 2 2 4 2 2 2" xfId="38154"/>
    <cellStyle name="Percent 2 3 2 2 4 2 2 2 2" xfId="38155"/>
    <cellStyle name="Percent 2 3 2 2 4 2 2 3" xfId="38156"/>
    <cellStyle name="Percent 2 3 2 2 4 2 3" xfId="38157"/>
    <cellStyle name="Percent 2 3 2 2 4 2 3 2" xfId="38158"/>
    <cellStyle name="Percent 2 3 2 2 4 2 4" xfId="38159"/>
    <cellStyle name="Percent 2 3 2 2 4 3" xfId="38160"/>
    <cellStyle name="Percent 2 3 2 2 4 3 2" xfId="38161"/>
    <cellStyle name="Percent 2 3 2 2 4 3 2 2" xfId="38162"/>
    <cellStyle name="Percent 2 3 2 2 4 3 3" xfId="38163"/>
    <cellStyle name="Percent 2 3 2 2 4 4" xfId="38164"/>
    <cellStyle name="Percent 2 3 2 2 4 4 2" xfId="38165"/>
    <cellStyle name="Percent 2 3 2 2 4 5" xfId="38166"/>
    <cellStyle name="Percent 2 3 2 2 5" xfId="38167"/>
    <cellStyle name="Percent 2 3 2 2 5 2" xfId="38168"/>
    <cellStyle name="Percent 2 3 2 2 5 2 2" xfId="38169"/>
    <cellStyle name="Percent 2 3 2 2 5 2 2 2" xfId="38170"/>
    <cellStyle name="Percent 2 3 2 2 5 2 3" xfId="38171"/>
    <cellStyle name="Percent 2 3 2 2 5 3" xfId="38172"/>
    <cellStyle name="Percent 2 3 2 2 5 3 2" xfId="38173"/>
    <cellStyle name="Percent 2 3 2 2 5 4" xfId="38174"/>
    <cellStyle name="Percent 2 3 2 2 6" xfId="38175"/>
    <cellStyle name="Percent 2 3 2 2 6 2" xfId="38176"/>
    <cellStyle name="Percent 2 3 2 2 6 2 2" xfId="38177"/>
    <cellStyle name="Percent 2 3 2 2 6 3" xfId="38178"/>
    <cellStyle name="Percent 2 3 2 2 7" xfId="38179"/>
    <cellStyle name="Percent 2 3 2 2 7 2" xfId="38180"/>
    <cellStyle name="Percent 2 3 2 2 8" xfId="38181"/>
    <cellStyle name="Percent 2 3 2 3" xfId="38182"/>
    <cellStyle name="Percent 2 3 2 3 2" xfId="38183"/>
    <cellStyle name="Percent 2 3 2 3 2 2" xfId="38184"/>
    <cellStyle name="Percent 2 3 2 3 2 2 2" xfId="38185"/>
    <cellStyle name="Percent 2 3 2 3 2 2 2 2" xfId="38186"/>
    <cellStyle name="Percent 2 3 2 3 2 2 2 2 2" xfId="38187"/>
    <cellStyle name="Percent 2 3 2 3 2 2 2 2 2 2" xfId="38188"/>
    <cellStyle name="Percent 2 3 2 3 2 2 2 2 3" xfId="38189"/>
    <cellStyle name="Percent 2 3 2 3 2 2 2 3" xfId="38190"/>
    <cellStyle name="Percent 2 3 2 3 2 2 2 3 2" xfId="38191"/>
    <cellStyle name="Percent 2 3 2 3 2 2 2 4" xfId="38192"/>
    <cellStyle name="Percent 2 3 2 3 2 2 3" xfId="38193"/>
    <cellStyle name="Percent 2 3 2 3 2 2 3 2" xfId="38194"/>
    <cellStyle name="Percent 2 3 2 3 2 2 3 2 2" xfId="38195"/>
    <cellStyle name="Percent 2 3 2 3 2 2 3 3" xfId="38196"/>
    <cellStyle name="Percent 2 3 2 3 2 2 4" xfId="38197"/>
    <cellStyle name="Percent 2 3 2 3 2 2 4 2" xfId="38198"/>
    <cellStyle name="Percent 2 3 2 3 2 2 5" xfId="38199"/>
    <cellStyle name="Percent 2 3 2 3 2 3" xfId="38200"/>
    <cellStyle name="Percent 2 3 2 3 2 3 2" xfId="38201"/>
    <cellStyle name="Percent 2 3 2 3 2 3 2 2" xfId="38202"/>
    <cellStyle name="Percent 2 3 2 3 2 3 2 2 2" xfId="38203"/>
    <cellStyle name="Percent 2 3 2 3 2 3 2 3" xfId="38204"/>
    <cellStyle name="Percent 2 3 2 3 2 3 3" xfId="38205"/>
    <cellStyle name="Percent 2 3 2 3 2 3 3 2" xfId="38206"/>
    <cellStyle name="Percent 2 3 2 3 2 3 4" xfId="38207"/>
    <cellStyle name="Percent 2 3 2 3 2 4" xfId="38208"/>
    <cellStyle name="Percent 2 3 2 3 2 4 2" xfId="38209"/>
    <cellStyle name="Percent 2 3 2 3 2 4 2 2" xfId="38210"/>
    <cellStyle name="Percent 2 3 2 3 2 4 3" xfId="38211"/>
    <cellStyle name="Percent 2 3 2 3 2 5" xfId="38212"/>
    <cellStyle name="Percent 2 3 2 3 2 5 2" xfId="38213"/>
    <cellStyle name="Percent 2 3 2 3 2 6" xfId="38214"/>
    <cellStyle name="Percent 2 3 2 3 3" xfId="38215"/>
    <cellStyle name="Percent 2 3 2 3 3 2" xfId="38216"/>
    <cellStyle name="Percent 2 3 2 3 3 2 2" xfId="38217"/>
    <cellStyle name="Percent 2 3 2 3 3 2 2 2" xfId="38218"/>
    <cellStyle name="Percent 2 3 2 3 3 2 2 2 2" xfId="38219"/>
    <cellStyle name="Percent 2 3 2 3 3 2 2 3" xfId="38220"/>
    <cellStyle name="Percent 2 3 2 3 3 2 3" xfId="38221"/>
    <cellStyle name="Percent 2 3 2 3 3 2 3 2" xfId="38222"/>
    <cellStyle name="Percent 2 3 2 3 3 2 4" xfId="38223"/>
    <cellStyle name="Percent 2 3 2 3 3 3" xfId="38224"/>
    <cellStyle name="Percent 2 3 2 3 3 3 2" xfId="38225"/>
    <cellStyle name="Percent 2 3 2 3 3 3 2 2" xfId="38226"/>
    <cellStyle name="Percent 2 3 2 3 3 3 3" xfId="38227"/>
    <cellStyle name="Percent 2 3 2 3 3 4" xfId="38228"/>
    <cellStyle name="Percent 2 3 2 3 3 4 2" xfId="38229"/>
    <cellStyle name="Percent 2 3 2 3 3 5" xfId="38230"/>
    <cellStyle name="Percent 2 3 2 3 4" xfId="38231"/>
    <cellStyle name="Percent 2 3 2 3 4 2" xfId="38232"/>
    <cellStyle name="Percent 2 3 2 3 4 2 2" xfId="38233"/>
    <cellStyle name="Percent 2 3 2 3 4 2 2 2" xfId="38234"/>
    <cellStyle name="Percent 2 3 2 3 4 2 3" xfId="38235"/>
    <cellStyle name="Percent 2 3 2 3 4 3" xfId="38236"/>
    <cellStyle name="Percent 2 3 2 3 4 3 2" xfId="38237"/>
    <cellStyle name="Percent 2 3 2 3 4 4" xfId="38238"/>
    <cellStyle name="Percent 2 3 2 3 5" xfId="38239"/>
    <cellStyle name="Percent 2 3 2 3 5 2" xfId="38240"/>
    <cellStyle name="Percent 2 3 2 3 5 2 2" xfId="38241"/>
    <cellStyle name="Percent 2 3 2 3 5 3" xfId="38242"/>
    <cellStyle name="Percent 2 3 2 3 6" xfId="38243"/>
    <cellStyle name="Percent 2 3 2 3 6 2" xfId="38244"/>
    <cellStyle name="Percent 2 3 2 3 7" xfId="38245"/>
    <cellStyle name="Percent 2 3 2 4" xfId="38246"/>
    <cellStyle name="Percent 2 3 2 4 2" xfId="38247"/>
    <cellStyle name="Percent 2 3 2 4 2 2" xfId="38248"/>
    <cellStyle name="Percent 2 3 2 4 2 2 2" xfId="38249"/>
    <cellStyle name="Percent 2 3 2 4 2 2 2 2" xfId="38250"/>
    <cellStyle name="Percent 2 3 2 4 2 2 2 2 2" xfId="38251"/>
    <cellStyle name="Percent 2 3 2 4 2 2 2 3" xfId="38252"/>
    <cellStyle name="Percent 2 3 2 4 2 2 3" xfId="38253"/>
    <cellStyle name="Percent 2 3 2 4 2 2 3 2" xfId="38254"/>
    <cellStyle name="Percent 2 3 2 4 2 2 4" xfId="38255"/>
    <cellStyle name="Percent 2 3 2 4 2 3" xfId="38256"/>
    <cellStyle name="Percent 2 3 2 4 2 3 2" xfId="38257"/>
    <cellStyle name="Percent 2 3 2 4 2 3 2 2" xfId="38258"/>
    <cellStyle name="Percent 2 3 2 4 2 3 3" xfId="38259"/>
    <cellStyle name="Percent 2 3 2 4 2 4" xfId="38260"/>
    <cellStyle name="Percent 2 3 2 4 2 4 2" xfId="38261"/>
    <cellStyle name="Percent 2 3 2 4 2 5" xfId="38262"/>
    <cellStyle name="Percent 2 3 2 4 3" xfId="38263"/>
    <cellStyle name="Percent 2 3 2 4 3 2" xfId="38264"/>
    <cellStyle name="Percent 2 3 2 4 3 2 2" xfId="38265"/>
    <cellStyle name="Percent 2 3 2 4 3 2 2 2" xfId="38266"/>
    <cellStyle name="Percent 2 3 2 4 3 2 3" xfId="38267"/>
    <cellStyle name="Percent 2 3 2 4 3 3" xfId="38268"/>
    <cellStyle name="Percent 2 3 2 4 3 3 2" xfId="38269"/>
    <cellStyle name="Percent 2 3 2 4 3 4" xfId="38270"/>
    <cellStyle name="Percent 2 3 2 4 4" xfId="38271"/>
    <cellStyle name="Percent 2 3 2 4 4 2" xfId="38272"/>
    <cellStyle name="Percent 2 3 2 4 4 2 2" xfId="38273"/>
    <cellStyle name="Percent 2 3 2 4 4 3" xfId="38274"/>
    <cellStyle name="Percent 2 3 2 4 5" xfId="38275"/>
    <cellStyle name="Percent 2 3 2 4 5 2" xfId="38276"/>
    <cellStyle name="Percent 2 3 2 4 6" xfId="38277"/>
    <cellStyle name="Percent 2 3 2 5" xfId="38278"/>
    <cellStyle name="Percent 2 3 2 5 2" xfId="38279"/>
    <cellStyle name="Percent 2 3 2 5 2 2" xfId="38280"/>
    <cellStyle name="Percent 2 3 2 5 2 2 2" xfId="38281"/>
    <cellStyle name="Percent 2 3 2 5 2 2 2 2" xfId="38282"/>
    <cellStyle name="Percent 2 3 2 5 2 2 3" xfId="38283"/>
    <cellStyle name="Percent 2 3 2 5 2 3" xfId="38284"/>
    <cellStyle name="Percent 2 3 2 5 2 3 2" xfId="38285"/>
    <cellStyle name="Percent 2 3 2 5 2 4" xfId="38286"/>
    <cellStyle name="Percent 2 3 2 5 3" xfId="38287"/>
    <cellStyle name="Percent 2 3 2 5 3 2" xfId="38288"/>
    <cellStyle name="Percent 2 3 2 5 3 2 2" xfId="38289"/>
    <cellStyle name="Percent 2 3 2 5 3 3" xfId="38290"/>
    <cellStyle name="Percent 2 3 2 5 4" xfId="38291"/>
    <cellStyle name="Percent 2 3 2 5 4 2" xfId="38292"/>
    <cellStyle name="Percent 2 3 2 5 5" xfId="38293"/>
    <cellStyle name="Percent 2 3 2 6" xfId="38294"/>
    <cellStyle name="Percent 2 3 2 6 2" xfId="38295"/>
    <cellStyle name="Percent 2 3 2 6 2 2" xfId="38296"/>
    <cellStyle name="Percent 2 3 2 6 2 2 2" xfId="38297"/>
    <cellStyle name="Percent 2 3 2 6 2 3" xfId="38298"/>
    <cellStyle name="Percent 2 3 2 6 3" xfId="38299"/>
    <cellStyle name="Percent 2 3 2 6 3 2" xfId="38300"/>
    <cellStyle name="Percent 2 3 2 6 4" xfId="38301"/>
    <cellStyle name="Percent 2 3 2 7" xfId="38302"/>
    <cellStyle name="Percent 2 3 2 7 2" xfId="38303"/>
    <cellStyle name="Percent 2 3 2 7 2 2" xfId="38304"/>
    <cellStyle name="Percent 2 3 2 7 3" xfId="38305"/>
    <cellStyle name="Percent 2 3 2 8" xfId="38306"/>
    <cellStyle name="Percent 2 3 2 8 2" xfId="38307"/>
    <cellStyle name="Percent 2 3 2 9" xfId="38308"/>
    <cellStyle name="Percent 2 3 3" xfId="38309"/>
    <cellStyle name="Percent 2 3 3 2" xfId="38310"/>
    <cellStyle name="Percent 2 3 3 2 2" xfId="38311"/>
    <cellStyle name="Percent 2 3 3 2 2 2" xfId="38312"/>
    <cellStyle name="Percent 2 3 3 2 2 2 2" xfId="38313"/>
    <cellStyle name="Percent 2 3 3 2 2 2 2 2" xfId="38314"/>
    <cellStyle name="Percent 2 3 3 2 2 2 2 2 2" xfId="38315"/>
    <cellStyle name="Percent 2 3 3 2 2 2 2 2 2 2" xfId="38316"/>
    <cellStyle name="Percent 2 3 3 2 2 2 2 2 3" xfId="38317"/>
    <cellStyle name="Percent 2 3 3 2 2 2 2 3" xfId="38318"/>
    <cellStyle name="Percent 2 3 3 2 2 2 2 3 2" xfId="38319"/>
    <cellStyle name="Percent 2 3 3 2 2 2 2 4" xfId="38320"/>
    <cellStyle name="Percent 2 3 3 2 2 2 3" xfId="38321"/>
    <cellStyle name="Percent 2 3 3 2 2 2 3 2" xfId="38322"/>
    <cellStyle name="Percent 2 3 3 2 2 2 3 2 2" xfId="38323"/>
    <cellStyle name="Percent 2 3 3 2 2 2 3 3" xfId="38324"/>
    <cellStyle name="Percent 2 3 3 2 2 2 4" xfId="38325"/>
    <cellStyle name="Percent 2 3 3 2 2 2 4 2" xfId="38326"/>
    <cellStyle name="Percent 2 3 3 2 2 2 5" xfId="38327"/>
    <cellStyle name="Percent 2 3 3 2 2 3" xfId="38328"/>
    <cellStyle name="Percent 2 3 3 2 2 3 2" xfId="38329"/>
    <cellStyle name="Percent 2 3 3 2 2 3 2 2" xfId="38330"/>
    <cellStyle name="Percent 2 3 3 2 2 3 2 2 2" xfId="38331"/>
    <cellStyle name="Percent 2 3 3 2 2 3 2 3" xfId="38332"/>
    <cellStyle name="Percent 2 3 3 2 2 3 3" xfId="38333"/>
    <cellStyle name="Percent 2 3 3 2 2 3 3 2" xfId="38334"/>
    <cellStyle name="Percent 2 3 3 2 2 3 4" xfId="38335"/>
    <cellStyle name="Percent 2 3 3 2 2 4" xfId="38336"/>
    <cellStyle name="Percent 2 3 3 2 2 4 2" xfId="38337"/>
    <cellStyle name="Percent 2 3 3 2 2 4 2 2" xfId="38338"/>
    <cellStyle name="Percent 2 3 3 2 2 4 3" xfId="38339"/>
    <cellStyle name="Percent 2 3 3 2 2 5" xfId="38340"/>
    <cellStyle name="Percent 2 3 3 2 2 5 2" xfId="38341"/>
    <cellStyle name="Percent 2 3 3 2 2 6" xfId="38342"/>
    <cellStyle name="Percent 2 3 3 2 3" xfId="38343"/>
    <cellStyle name="Percent 2 3 3 2 3 2" xfId="38344"/>
    <cellStyle name="Percent 2 3 3 2 3 2 2" xfId="38345"/>
    <cellStyle name="Percent 2 3 3 2 3 2 2 2" xfId="38346"/>
    <cellStyle name="Percent 2 3 3 2 3 2 2 2 2" xfId="38347"/>
    <cellStyle name="Percent 2 3 3 2 3 2 2 3" xfId="38348"/>
    <cellStyle name="Percent 2 3 3 2 3 2 3" xfId="38349"/>
    <cellStyle name="Percent 2 3 3 2 3 2 3 2" xfId="38350"/>
    <cellStyle name="Percent 2 3 3 2 3 2 4" xfId="38351"/>
    <cellStyle name="Percent 2 3 3 2 3 3" xfId="38352"/>
    <cellStyle name="Percent 2 3 3 2 3 3 2" xfId="38353"/>
    <cellStyle name="Percent 2 3 3 2 3 3 2 2" xfId="38354"/>
    <cellStyle name="Percent 2 3 3 2 3 3 3" xfId="38355"/>
    <cellStyle name="Percent 2 3 3 2 3 4" xfId="38356"/>
    <cellStyle name="Percent 2 3 3 2 3 4 2" xfId="38357"/>
    <cellStyle name="Percent 2 3 3 2 3 5" xfId="38358"/>
    <cellStyle name="Percent 2 3 3 2 4" xfId="38359"/>
    <cellStyle name="Percent 2 3 3 2 4 2" xfId="38360"/>
    <cellStyle name="Percent 2 3 3 2 4 2 2" xfId="38361"/>
    <cellStyle name="Percent 2 3 3 2 4 2 2 2" xfId="38362"/>
    <cellStyle name="Percent 2 3 3 2 4 2 3" xfId="38363"/>
    <cellStyle name="Percent 2 3 3 2 4 3" xfId="38364"/>
    <cellStyle name="Percent 2 3 3 2 4 3 2" xfId="38365"/>
    <cellStyle name="Percent 2 3 3 2 4 4" xfId="38366"/>
    <cellStyle name="Percent 2 3 3 2 5" xfId="38367"/>
    <cellStyle name="Percent 2 3 3 2 5 2" xfId="38368"/>
    <cellStyle name="Percent 2 3 3 2 5 2 2" xfId="38369"/>
    <cellStyle name="Percent 2 3 3 2 5 3" xfId="38370"/>
    <cellStyle name="Percent 2 3 3 2 6" xfId="38371"/>
    <cellStyle name="Percent 2 3 3 2 6 2" xfId="38372"/>
    <cellStyle name="Percent 2 3 3 2 7" xfId="38373"/>
    <cellStyle name="Percent 2 3 3 3" xfId="38374"/>
    <cellStyle name="Percent 2 3 3 3 2" xfId="38375"/>
    <cellStyle name="Percent 2 3 3 3 2 2" xfId="38376"/>
    <cellStyle name="Percent 2 3 3 3 2 2 2" xfId="38377"/>
    <cellStyle name="Percent 2 3 3 3 2 2 2 2" xfId="38378"/>
    <cellStyle name="Percent 2 3 3 3 2 2 2 2 2" xfId="38379"/>
    <cellStyle name="Percent 2 3 3 3 2 2 2 3" xfId="38380"/>
    <cellStyle name="Percent 2 3 3 3 2 2 3" xfId="38381"/>
    <cellStyle name="Percent 2 3 3 3 2 2 3 2" xfId="38382"/>
    <cellStyle name="Percent 2 3 3 3 2 2 4" xfId="38383"/>
    <cellStyle name="Percent 2 3 3 3 2 3" xfId="38384"/>
    <cellStyle name="Percent 2 3 3 3 2 3 2" xfId="38385"/>
    <cellStyle name="Percent 2 3 3 3 2 3 2 2" xfId="38386"/>
    <cellStyle name="Percent 2 3 3 3 2 3 3" xfId="38387"/>
    <cellStyle name="Percent 2 3 3 3 2 4" xfId="38388"/>
    <cellStyle name="Percent 2 3 3 3 2 4 2" xfId="38389"/>
    <cellStyle name="Percent 2 3 3 3 2 5" xfId="38390"/>
    <cellStyle name="Percent 2 3 3 3 3" xfId="38391"/>
    <cellStyle name="Percent 2 3 3 3 3 2" xfId="38392"/>
    <cellStyle name="Percent 2 3 3 3 3 2 2" xfId="38393"/>
    <cellStyle name="Percent 2 3 3 3 3 2 2 2" xfId="38394"/>
    <cellStyle name="Percent 2 3 3 3 3 2 3" xfId="38395"/>
    <cellStyle name="Percent 2 3 3 3 3 3" xfId="38396"/>
    <cellStyle name="Percent 2 3 3 3 3 3 2" xfId="38397"/>
    <cellStyle name="Percent 2 3 3 3 3 4" xfId="38398"/>
    <cellStyle name="Percent 2 3 3 3 4" xfId="38399"/>
    <cellStyle name="Percent 2 3 3 3 4 2" xfId="38400"/>
    <cellStyle name="Percent 2 3 3 3 4 2 2" xfId="38401"/>
    <cellStyle name="Percent 2 3 3 3 4 3" xfId="38402"/>
    <cellStyle name="Percent 2 3 3 3 5" xfId="38403"/>
    <cellStyle name="Percent 2 3 3 3 5 2" xfId="38404"/>
    <cellStyle name="Percent 2 3 3 3 6" xfId="38405"/>
    <cellStyle name="Percent 2 3 3 4" xfId="38406"/>
    <cellStyle name="Percent 2 3 3 4 2" xfId="38407"/>
    <cellStyle name="Percent 2 3 3 4 2 2" xfId="38408"/>
    <cellStyle name="Percent 2 3 3 4 2 2 2" xfId="38409"/>
    <cellStyle name="Percent 2 3 3 4 2 2 2 2" xfId="38410"/>
    <cellStyle name="Percent 2 3 3 4 2 2 3" xfId="38411"/>
    <cellStyle name="Percent 2 3 3 4 2 3" xfId="38412"/>
    <cellStyle name="Percent 2 3 3 4 2 3 2" xfId="38413"/>
    <cellStyle name="Percent 2 3 3 4 2 4" xfId="38414"/>
    <cellStyle name="Percent 2 3 3 4 3" xfId="38415"/>
    <cellStyle name="Percent 2 3 3 4 3 2" xfId="38416"/>
    <cellStyle name="Percent 2 3 3 4 3 2 2" xfId="38417"/>
    <cellStyle name="Percent 2 3 3 4 3 3" xfId="38418"/>
    <cellStyle name="Percent 2 3 3 4 4" xfId="38419"/>
    <cellStyle name="Percent 2 3 3 4 4 2" xfId="38420"/>
    <cellStyle name="Percent 2 3 3 4 5" xfId="38421"/>
    <cellStyle name="Percent 2 3 3 5" xfId="38422"/>
    <cellStyle name="Percent 2 3 3 5 2" xfId="38423"/>
    <cellStyle name="Percent 2 3 3 5 2 2" xfId="38424"/>
    <cellStyle name="Percent 2 3 3 5 2 2 2" xfId="38425"/>
    <cellStyle name="Percent 2 3 3 5 2 3" xfId="38426"/>
    <cellStyle name="Percent 2 3 3 5 3" xfId="38427"/>
    <cellStyle name="Percent 2 3 3 5 3 2" xfId="38428"/>
    <cellStyle name="Percent 2 3 3 5 4" xfId="38429"/>
    <cellStyle name="Percent 2 3 3 6" xfId="38430"/>
    <cellStyle name="Percent 2 3 3 6 2" xfId="38431"/>
    <cellStyle name="Percent 2 3 3 6 2 2" xfId="38432"/>
    <cellStyle name="Percent 2 3 3 6 3" xfId="38433"/>
    <cellStyle name="Percent 2 3 3 7" xfId="38434"/>
    <cellStyle name="Percent 2 3 3 7 2" xfId="38435"/>
    <cellStyle name="Percent 2 3 3 8" xfId="38436"/>
    <cellStyle name="Percent 2 3 4" xfId="38437"/>
    <cellStyle name="Percent 2 3 4 2" xfId="38438"/>
    <cellStyle name="Percent 2 3 4 2 2" xfId="38439"/>
    <cellStyle name="Percent 2 3 4 2 2 2" xfId="38440"/>
    <cellStyle name="Percent 2 3 4 2 2 2 2" xfId="38441"/>
    <cellStyle name="Percent 2 3 4 2 2 2 2 2" xfId="38442"/>
    <cellStyle name="Percent 2 3 4 2 2 2 2 2 2" xfId="38443"/>
    <cellStyle name="Percent 2 3 4 2 2 2 2 3" xfId="38444"/>
    <cellStyle name="Percent 2 3 4 2 2 2 3" xfId="38445"/>
    <cellStyle name="Percent 2 3 4 2 2 2 3 2" xfId="38446"/>
    <cellStyle name="Percent 2 3 4 2 2 2 4" xfId="38447"/>
    <cellStyle name="Percent 2 3 4 2 2 3" xfId="38448"/>
    <cellStyle name="Percent 2 3 4 2 2 3 2" xfId="38449"/>
    <cellStyle name="Percent 2 3 4 2 2 3 2 2" xfId="38450"/>
    <cellStyle name="Percent 2 3 4 2 2 3 3" xfId="38451"/>
    <cellStyle name="Percent 2 3 4 2 2 4" xfId="38452"/>
    <cellStyle name="Percent 2 3 4 2 2 4 2" xfId="38453"/>
    <cellStyle name="Percent 2 3 4 2 2 5" xfId="38454"/>
    <cellStyle name="Percent 2 3 4 2 3" xfId="38455"/>
    <cellStyle name="Percent 2 3 4 2 3 2" xfId="38456"/>
    <cellStyle name="Percent 2 3 4 2 3 2 2" xfId="38457"/>
    <cellStyle name="Percent 2 3 4 2 3 2 2 2" xfId="38458"/>
    <cellStyle name="Percent 2 3 4 2 3 2 3" xfId="38459"/>
    <cellStyle name="Percent 2 3 4 2 3 3" xfId="38460"/>
    <cellStyle name="Percent 2 3 4 2 3 3 2" xfId="38461"/>
    <cellStyle name="Percent 2 3 4 2 3 4" xfId="38462"/>
    <cellStyle name="Percent 2 3 4 2 4" xfId="38463"/>
    <cellStyle name="Percent 2 3 4 2 4 2" xfId="38464"/>
    <cellStyle name="Percent 2 3 4 2 4 2 2" xfId="38465"/>
    <cellStyle name="Percent 2 3 4 2 4 3" xfId="38466"/>
    <cellStyle name="Percent 2 3 4 2 5" xfId="38467"/>
    <cellStyle name="Percent 2 3 4 2 5 2" xfId="38468"/>
    <cellStyle name="Percent 2 3 4 2 6" xfId="38469"/>
    <cellStyle name="Percent 2 3 4 3" xfId="38470"/>
    <cellStyle name="Percent 2 3 4 3 2" xfId="38471"/>
    <cellStyle name="Percent 2 3 4 3 2 2" xfId="38472"/>
    <cellStyle name="Percent 2 3 4 3 2 2 2" xfId="38473"/>
    <cellStyle name="Percent 2 3 4 3 2 2 2 2" xfId="38474"/>
    <cellStyle name="Percent 2 3 4 3 2 2 3" xfId="38475"/>
    <cellStyle name="Percent 2 3 4 3 2 3" xfId="38476"/>
    <cellStyle name="Percent 2 3 4 3 2 3 2" xfId="38477"/>
    <cellStyle name="Percent 2 3 4 3 2 4" xfId="38478"/>
    <cellStyle name="Percent 2 3 4 3 3" xfId="38479"/>
    <cellStyle name="Percent 2 3 4 3 3 2" xfId="38480"/>
    <cellStyle name="Percent 2 3 4 3 3 2 2" xfId="38481"/>
    <cellStyle name="Percent 2 3 4 3 3 3" xfId="38482"/>
    <cellStyle name="Percent 2 3 4 3 4" xfId="38483"/>
    <cellStyle name="Percent 2 3 4 3 4 2" xfId="38484"/>
    <cellStyle name="Percent 2 3 4 3 5" xfId="38485"/>
    <cellStyle name="Percent 2 3 4 4" xfId="38486"/>
    <cellStyle name="Percent 2 3 4 4 2" xfId="38487"/>
    <cellStyle name="Percent 2 3 4 4 2 2" xfId="38488"/>
    <cellStyle name="Percent 2 3 4 4 2 2 2" xfId="38489"/>
    <cellStyle name="Percent 2 3 4 4 2 3" xfId="38490"/>
    <cellStyle name="Percent 2 3 4 4 3" xfId="38491"/>
    <cellStyle name="Percent 2 3 4 4 3 2" xfId="38492"/>
    <cellStyle name="Percent 2 3 4 4 4" xfId="38493"/>
    <cellStyle name="Percent 2 3 4 5" xfId="38494"/>
    <cellStyle name="Percent 2 3 4 5 2" xfId="38495"/>
    <cellStyle name="Percent 2 3 4 5 2 2" xfId="38496"/>
    <cellStyle name="Percent 2 3 4 5 3" xfId="38497"/>
    <cellStyle name="Percent 2 3 4 6" xfId="38498"/>
    <cellStyle name="Percent 2 3 4 6 2" xfId="38499"/>
    <cellStyle name="Percent 2 3 4 7" xfId="38500"/>
    <cellStyle name="Percent 2 3 5" xfId="38501"/>
    <cellStyle name="Percent 2 3 5 2" xfId="38502"/>
    <cellStyle name="Percent 2 3 5 2 2" xfId="38503"/>
    <cellStyle name="Percent 2 3 5 2 2 2" xfId="38504"/>
    <cellStyle name="Percent 2 3 5 2 2 2 2" xfId="38505"/>
    <cellStyle name="Percent 2 3 5 2 2 2 2 2" xfId="38506"/>
    <cellStyle name="Percent 2 3 5 2 2 2 3" xfId="38507"/>
    <cellStyle name="Percent 2 3 5 2 2 3" xfId="38508"/>
    <cellStyle name="Percent 2 3 5 2 2 3 2" xfId="38509"/>
    <cellStyle name="Percent 2 3 5 2 2 4" xfId="38510"/>
    <cellStyle name="Percent 2 3 5 2 3" xfId="38511"/>
    <cellStyle name="Percent 2 3 5 2 3 2" xfId="38512"/>
    <cellStyle name="Percent 2 3 5 2 3 2 2" xfId="38513"/>
    <cellStyle name="Percent 2 3 5 2 3 3" xfId="38514"/>
    <cellStyle name="Percent 2 3 5 2 4" xfId="38515"/>
    <cellStyle name="Percent 2 3 5 2 4 2" xfId="38516"/>
    <cellStyle name="Percent 2 3 5 2 5" xfId="38517"/>
    <cellStyle name="Percent 2 3 5 3" xfId="38518"/>
    <cellStyle name="Percent 2 3 5 3 2" xfId="38519"/>
    <cellStyle name="Percent 2 3 5 3 2 2" xfId="38520"/>
    <cellStyle name="Percent 2 3 5 3 2 2 2" xfId="38521"/>
    <cellStyle name="Percent 2 3 5 3 2 3" xfId="38522"/>
    <cellStyle name="Percent 2 3 5 3 3" xfId="38523"/>
    <cellStyle name="Percent 2 3 5 3 3 2" xfId="38524"/>
    <cellStyle name="Percent 2 3 5 3 4" xfId="38525"/>
    <cellStyle name="Percent 2 3 5 4" xfId="38526"/>
    <cellStyle name="Percent 2 3 5 4 2" xfId="38527"/>
    <cellStyle name="Percent 2 3 5 4 2 2" xfId="38528"/>
    <cellStyle name="Percent 2 3 5 4 3" xfId="38529"/>
    <cellStyle name="Percent 2 3 5 5" xfId="38530"/>
    <cellStyle name="Percent 2 3 5 5 2" xfId="38531"/>
    <cellStyle name="Percent 2 3 5 6" xfId="38532"/>
    <cellStyle name="Percent 2 3 6" xfId="38533"/>
    <cellStyle name="Percent 2 3 6 2" xfId="38534"/>
    <cellStyle name="Percent 2 3 6 2 2" xfId="38535"/>
    <cellStyle name="Percent 2 3 6 2 2 2" xfId="38536"/>
    <cellStyle name="Percent 2 3 6 2 2 2 2" xfId="38537"/>
    <cellStyle name="Percent 2 3 6 2 2 3" xfId="38538"/>
    <cellStyle name="Percent 2 3 6 2 3" xfId="38539"/>
    <cellStyle name="Percent 2 3 6 2 3 2" xfId="38540"/>
    <cellStyle name="Percent 2 3 6 2 4" xfId="38541"/>
    <cellStyle name="Percent 2 3 6 3" xfId="38542"/>
    <cellStyle name="Percent 2 3 6 3 2" xfId="38543"/>
    <cellStyle name="Percent 2 3 6 3 2 2" xfId="38544"/>
    <cellStyle name="Percent 2 3 6 3 3" xfId="38545"/>
    <cellStyle name="Percent 2 3 6 4" xfId="38546"/>
    <cellStyle name="Percent 2 3 6 4 2" xfId="38547"/>
    <cellStyle name="Percent 2 3 6 5" xfId="38548"/>
    <cellStyle name="Percent 2 3 7" xfId="38549"/>
    <cellStyle name="Percent 2 3 7 2" xfId="38550"/>
    <cellStyle name="Percent 2 3 7 2 2" xfId="38551"/>
    <cellStyle name="Percent 2 3 7 2 2 2" xfId="38552"/>
    <cellStyle name="Percent 2 3 7 2 3" xfId="38553"/>
    <cellStyle name="Percent 2 3 7 3" xfId="38554"/>
    <cellStyle name="Percent 2 3 7 3 2" xfId="38555"/>
    <cellStyle name="Percent 2 3 7 4" xfId="38556"/>
    <cellStyle name="Percent 2 3 8" xfId="38557"/>
    <cellStyle name="Percent 2 3 8 2" xfId="38558"/>
    <cellStyle name="Percent 2 3 8 2 2" xfId="38559"/>
    <cellStyle name="Percent 2 3 8 3" xfId="38560"/>
    <cellStyle name="Percent 2 3 9" xfId="38561"/>
    <cellStyle name="Percent 2 3 9 2" xfId="38562"/>
    <cellStyle name="Percent 2 4" xfId="38563"/>
    <cellStyle name="Percent 2 4 2" xfId="38564"/>
    <cellStyle name="Percent 2 4 2 2" xfId="38565"/>
    <cellStyle name="Percent 2 4 2 2 2" xfId="38566"/>
    <cellStyle name="Percent 2 4 2 2 2 2" xfId="38567"/>
    <cellStyle name="Percent 2 4 2 2 2 2 2" xfId="38568"/>
    <cellStyle name="Percent 2 4 2 2 2 2 2 2" xfId="38569"/>
    <cellStyle name="Percent 2 4 2 2 2 2 2 2 2" xfId="38570"/>
    <cellStyle name="Percent 2 4 2 2 2 2 2 2 2 2" xfId="38571"/>
    <cellStyle name="Percent 2 4 2 2 2 2 2 2 3" xfId="38572"/>
    <cellStyle name="Percent 2 4 2 2 2 2 2 3" xfId="38573"/>
    <cellStyle name="Percent 2 4 2 2 2 2 2 3 2" xfId="38574"/>
    <cellStyle name="Percent 2 4 2 2 2 2 2 4" xfId="38575"/>
    <cellStyle name="Percent 2 4 2 2 2 2 3" xfId="38576"/>
    <cellStyle name="Percent 2 4 2 2 2 2 3 2" xfId="38577"/>
    <cellStyle name="Percent 2 4 2 2 2 2 3 2 2" xfId="38578"/>
    <cellStyle name="Percent 2 4 2 2 2 2 3 3" xfId="38579"/>
    <cellStyle name="Percent 2 4 2 2 2 2 4" xfId="38580"/>
    <cellStyle name="Percent 2 4 2 2 2 2 4 2" xfId="38581"/>
    <cellStyle name="Percent 2 4 2 2 2 2 5" xfId="38582"/>
    <cellStyle name="Percent 2 4 2 2 2 3" xfId="38583"/>
    <cellStyle name="Percent 2 4 2 2 2 3 2" xfId="38584"/>
    <cellStyle name="Percent 2 4 2 2 2 3 2 2" xfId="38585"/>
    <cellStyle name="Percent 2 4 2 2 2 3 2 2 2" xfId="38586"/>
    <cellStyle name="Percent 2 4 2 2 2 3 2 3" xfId="38587"/>
    <cellStyle name="Percent 2 4 2 2 2 3 3" xfId="38588"/>
    <cellStyle name="Percent 2 4 2 2 2 3 3 2" xfId="38589"/>
    <cellStyle name="Percent 2 4 2 2 2 3 4" xfId="38590"/>
    <cellStyle name="Percent 2 4 2 2 2 4" xfId="38591"/>
    <cellStyle name="Percent 2 4 2 2 2 4 2" xfId="38592"/>
    <cellStyle name="Percent 2 4 2 2 2 4 2 2" xfId="38593"/>
    <cellStyle name="Percent 2 4 2 2 2 4 3" xfId="38594"/>
    <cellStyle name="Percent 2 4 2 2 2 5" xfId="38595"/>
    <cellStyle name="Percent 2 4 2 2 2 5 2" xfId="38596"/>
    <cellStyle name="Percent 2 4 2 2 2 6" xfId="38597"/>
    <cellStyle name="Percent 2 4 2 2 3" xfId="38598"/>
    <cellStyle name="Percent 2 4 2 2 3 2" xfId="38599"/>
    <cellStyle name="Percent 2 4 2 2 3 2 2" xfId="38600"/>
    <cellStyle name="Percent 2 4 2 2 3 2 2 2" xfId="38601"/>
    <cellStyle name="Percent 2 4 2 2 3 2 2 2 2" xfId="38602"/>
    <cellStyle name="Percent 2 4 2 2 3 2 2 3" xfId="38603"/>
    <cellStyle name="Percent 2 4 2 2 3 2 3" xfId="38604"/>
    <cellStyle name="Percent 2 4 2 2 3 2 3 2" xfId="38605"/>
    <cellStyle name="Percent 2 4 2 2 3 2 4" xfId="38606"/>
    <cellStyle name="Percent 2 4 2 2 3 3" xfId="38607"/>
    <cellStyle name="Percent 2 4 2 2 3 3 2" xfId="38608"/>
    <cellStyle name="Percent 2 4 2 2 3 3 2 2" xfId="38609"/>
    <cellStyle name="Percent 2 4 2 2 3 3 3" xfId="38610"/>
    <cellStyle name="Percent 2 4 2 2 3 4" xfId="38611"/>
    <cellStyle name="Percent 2 4 2 2 3 4 2" xfId="38612"/>
    <cellStyle name="Percent 2 4 2 2 3 5" xfId="38613"/>
    <cellStyle name="Percent 2 4 2 2 4" xfId="38614"/>
    <cellStyle name="Percent 2 4 2 2 4 2" xfId="38615"/>
    <cellStyle name="Percent 2 4 2 2 4 2 2" xfId="38616"/>
    <cellStyle name="Percent 2 4 2 2 4 2 2 2" xfId="38617"/>
    <cellStyle name="Percent 2 4 2 2 4 2 3" xfId="38618"/>
    <cellStyle name="Percent 2 4 2 2 4 3" xfId="38619"/>
    <cellStyle name="Percent 2 4 2 2 4 3 2" xfId="38620"/>
    <cellStyle name="Percent 2 4 2 2 4 4" xfId="38621"/>
    <cellStyle name="Percent 2 4 2 2 5" xfId="38622"/>
    <cellStyle name="Percent 2 4 2 2 5 2" xfId="38623"/>
    <cellStyle name="Percent 2 4 2 2 5 2 2" xfId="38624"/>
    <cellStyle name="Percent 2 4 2 2 5 3" xfId="38625"/>
    <cellStyle name="Percent 2 4 2 2 6" xfId="38626"/>
    <cellStyle name="Percent 2 4 2 2 6 2" xfId="38627"/>
    <cellStyle name="Percent 2 4 2 2 7" xfId="38628"/>
    <cellStyle name="Percent 2 4 2 3" xfId="38629"/>
    <cellStyle name="Percent 2 4 2 3 2" xfId="38630"/>
    <cellStyle name="Percent 2 4 2 3 2 2" xfId="38631"/>
    <cellStyle name="Percent 2 4 2 3 2 2 2" xfId="38632"/>
    <cellStyle name="Percent 2 4 2 3 2 2 2 2" xfId="38633"/>
    <cellStyle name="Percent 2 4 2 3 2 2 2 2 2" xfId="38634"/>
    <cellStyle name="Percent 2 4 2 3 2 2 2 3" xfId="38635"/>
    <cellStyle name="Percent 2 4 2 3 2 2 3" xfId="38636"/>
    <cellStyle name="Percent 2 4 2 3 2 2 3 2" xfId="38637"/>
    <cellStyle name="Percent 2 4 2 3 2 2 4" xfId="38638"/>
    <cellStyle name="Percent 2 4 2 3 2 3" xfId="38639"/>
    <cellStyle name="Percent 2 4 2 3 2 3 2" xfId="38640"/>
    <cellStyle name="Percent 2 4 2 3 2 3 2 2" xfId="38641"/>
    <cellStyle name="Percent 2 4 2 3 2 3 3" xfId="38642"/>
    <cellStyle name="Percent 2 4 2 3 2 4" xfId="38643"/>
    <cellStyle name="Percent 2 4 2 3 2 4 2" xfId="38644"/>
    <cellStyle name="Percent 2 4 2 3 2 5" xfId="38645"/>
    <cellStyle name="Percent 2 4 2 3 3" xfId="38646"/>
    <cellStyle name="Percent 2 4 2 3 3 2" xfId="38647"/>
    <cellStyle name="Percent 2 4 2 3 3 2 2" xfId="38648"/>
    <cellStyle name="Percent 2 4 2 3 3 2 2 2" xfId="38649"/>
    <cellStyle name="Percent 2 4 2 3 3 2 3" xfId="38650"/>
    <cellStyle name="Percent 2 4 2 3 3 3" xfId="38651"/>
    <cellStyle name="Percent 2 4 2 3 3 3 2" xfId="38652"/>
    <cellStyle name="Percent 2 4 2 3 3 4" xfId="38653"/>
    <cellStyle name="Percent 2 4 2 3 4" xfId="38654"/>
    <cellStyle name="Percent 2 4 2 3 4 2" xfId="38655"/>
    <cellStyle name="Percent 2 4 2 3 4 2 2" xfId="38656"/>
    <cellStyle name="Percent 2 4 2 3 4 3" xfId="38657"/>
    <cellStyle name="Percent 2 4 2 3 5" xfId="38658"/>
    <cellStyle name="Percent 2 4 2 3 5 2" xfId="38659"/>
    <cellStyle name="Percent 2 4 2 3 6" xfId="38660"/>
    <cellStyle name="Percent 2 4 2 4" xfId="38661"/>
    <cellStyle name="Percent 2 4 2 4 2" xfId="38662"/>
    <cellStyle name="Percent 2 4 2 4 2 2" xfId="38663"/>
    <cellStyle name="Percent 2 4 2 4 2 2 2" xfId="38664"/>
    <cellStyle name="Percent 2 4 2 4 2 2 2 2" xfId="38665"/>
    <cellStyle name="Percent 2 4 2 4 2 2 3" xfId="38666"/>
    <cellStyle name="Percent 2 4 2 4 2 3" xfId="38667"/>
    <cellStyle name="Percent 2 4 2 4 2 3 2" xfId="38668"/>
    <cellStyle name="Percent 2 4 2 4 2 4" xfId="38669"/>
    <cellStyle name="Percent 2 4 2 4 3" xfId="38670"/>
    <cellStyle name="Percent 2 4 2 4 3 2" xfId="38671"/>
    <cellStyle name="Percent 2 4 2 4 3 2 2" xfId="38672"/>
    <cellStyle name="Percent 2 4 2 4 3 3" xfId="38673"/>
    <cellStyle name="Percent 2 4 2 4 4" xfId="38674"/>
    <cellStyle name="Percent 2 4 2 4 4 2" xfId="38675"/>
    <cellStyle name="Percent 2 4 2 4 5" xfId="38676"/>
    <cellStyle name="Percent 2 4 2 5" xfId="38677"/>
    <cellStyle name="Percent 2 4 2 5 2" xfId="38678"/>
    <cellStyle name="Percent 2 4 2 5 2 2" xfId="38679"/>
    <cellStyle name="Percent 2 4 2 5 2 2 2" xfId="38680"/>
    <cellStyle name="Percent 2 4 2 5 2 3" xfId="38681"/>
    <cellStyle name="Percent 2 4 2 5 3" xfId="38682"/>
    <cellStyle name="Percent 2 4 2 5 3 2" xfId="38683"/>
    <cellStyle name="Percent 2 4 2 5 4" xfId="38684"/>
    <cellStyle name="Percent 2 4 2 6" xfId="38685"/>
    <cellStyle name="Percent 2 4 2 6 2" xfId="38686"/>
    <cellStyle name="Percent 2 4 2 6 2 2" xfId="38687"/>
    <cellStyle name="Percent 2 4 2 6 3" xfId="38688"/>
    <cellStyle name="Percent 2 4 2 7" xfId="38689"/>
    <cellStyle name="Percent 2 4 2 7 2" xfId="38690"/>
    <cellStyle name="Percent 2 4 2 8" xfId="38691"/>
    <cellStyle name="Percent 2 4 3" xfId="38692"/>
    <cellStyle name="Percent 2 4 3 2" xfId="38693"/>
    <cellStyle name="Percent 2 4 3 2 2" xfId="38694"/>
    <cellStyle name="Percent 2 4 3 2 2 2" xfId="38695"/>
    <cellStyle name="Percent 2 4 3 2 2 2 2" xfId="38696"/>
    <cellStyle name="Percent 2 4 3 2 2 2 2 2" xfId="38697"/>
    <cellStyle name="Percent 2 4 3 2 2 2 2 2 2" xfId="38698"/>
    <cellStyle name="Percent 2 4 3 2 2 2 2 3" xfId="38699"/>
    <cellStyle name="Percent 2 4 3 2 2 2 3" xfId="38700"/>
    <cellStyle name="Percent 2 4 3 2 2 2 3 2" xfId="38701"/>
    <cellStyle name="Percent 2 4 3 2 2 2 4" xfId="38702"/>
    <cellStyle name="Percent 2 4 3 2 2 3" xfId="38703"/>
    <cellStyle name="Percent 2 4 3 2 2 3 2" xfId="38704"/>
    <cellStyle name="Percent 2 4 3 2 2 3 2 2" xfId="38705"/>
    <cellStyle name="Percent 2 4 3 2 2 3 3" xfId="38706"/>
    <cellStyle name="Percent 2 4 3 2 2 4" xfId="38707"/>
    <cellStyle name="Percent 2 4 3 2 2 4 2" xfId="38708"/>
    <cellStyle name="Percent 2 4 3 2 2 5" xfId="38709"/>
    <cellStyle name="Percent 2 4 3 2 3" xfId="38710"/>
    <cellStyle name="Percent 2 4 3 2 3 2" xfId="38711"/>
    <cellStyle name="Percent 2 4 3 2 3 2 2" xfId="38712"/>
    <cellStyle name="Percent 2 4 3 2 3 2 2 2" xfId="38713"/>
    <cellStyle name="Percent 2 4 3 2 3 2 3" xfId="38714"/>
    <cellStyle name="Percent 2 4 3 2 3 3" xfId="38715"/>
    <cellStyle name="Percent 2 4 3 2 3 3 2" xfId="38716"/>
    <cellStyle name="Percent 2 4 3 2 3 4" xfId="38717"/>
    <cellStyle name="Percent 2 4 3 2 4" xfId="38718"/>
    <cellStyle name="Percent 2 4 3 2 4 2" xfId="38719"/>
    <cellStyle name="Percent 2 4 3 2 4 2 2" xfId="38720"/>
    <cellStyle name="Percent 2 4 3 2 4 3" xfId="38721"/>
    <cellStyle name="Percent 2 4 3 2 5" xfId="38722"/>
    <cellStyle name="Percent 2 4 3 2 5 2" xfId="38723"/>
    <cellStyle name="Percent 2 4 3 2 6" xfId="38724"/>
    <cellStyle name="Percent 2 4 3 3" xfId="38725"/>
    <cellStyle name="Percent 2 4 3 3 2" xfId="38726"/>
    <cellStyle name="Percent 2 4 3 3 2 2" xfId="38727"/>
    <cellStyle name="Percent 2 4 3 3 2 2 2" xfId="38728"/>
    <cellStyle name="Percent 2 4 3 3 2 2 2 2" xfId="38729"/>
    <cellStyle name="Percent 2 4 3 3 2 2 3" xfId="38730"/>
    <cellStyle name="Percent 2 4 3 3 2 3" xfId="38731"/>
    <cellStyle name="Percent 2 4 3 3 2 3 2" xfId="38732"/>
    <cellStyle name="Percent 2 4 3 3 2 4" xfId="38733"/>
    <cellStyle name="Percent 2 4 3 3 3" xfId="38734"/>
    <cellStyle name="Percent 2 4 3 3 3 2" xfId="38735"/>
    <cellStyle name="Percent 2 4 3 3 3 2 2" xfId="38736"/>
    <cellStyle name="Percent 2 4 3 3 3 3" xfId="38737"/>
    <cellStyle name="Percent 2 4 3 3 4" xfId="38738"/>
    <cellStyle name="Percent 2 4 3 3 4 2" xfId="38739"/>
    <cellStyle name="Percent 2 4 3 3 5" xfId="38740"/>
    <cellStyle name="Percent 2 4 3 4" xfId="38741"/>
    <cellStyle name="Percent 2 4 3 4 2" xfId="38742"/>
    <cellStyle name="Percent 2 4 3 4 2 2" xfId="38743"/>
    <cellStyle name="Percent 2 4 3 4 2 2 2" xfId="38744"/>
    <cellStyle name="Percent 2 4 3 4 2 3" xfId="38745"/>
    <cellStyle name="Percent 2 4 3 4 3" xfId="38746"/>
    <cellStyle name="Percent 2 4 3 4 3 2" xfId="38747"/>
    <cellStyle name="Percent 2 4 3 4 4" xfId="38748"/>
    <cellStyle name="Percent 2 4 3 5" xfId="38749"/>
    <cellStyle name="Percent 2 4 3 5 2" xfId="38750"/>
    <cellStyle name="Percent 2 4 3 5 2 2" xfId="38751"/>
    <cellStyle name="Percent 2 4 3 5 3" xfId="38752"/>
    <cellStyle name="Percent 2 4 3 6" xfId="38753"/>
    <cellStyle name="Percent 2 4 3 6 2" xfId="38754"/>
    <cellStyle name="Percent 2 4 3 7" xfId="38755"/>
    <cellStyle name="Percent 2 4 4" xfId="38756"/>
    <cellStyle name="Percent 2 4 4 2" xfId="38757"/>
    <cellStyle name="Percent 2 4 4 2 2" xfId="38758"/>
    <cellStyle name="Percent 2 4 4 2 2 2" xfId="38759"/>
    <cellStyle name="Percent 2 4 4 2 2 2 2" xfId="38760"/>
    <cellStyle name="Percent 2 4 4 2 2 2 2 2" xfId="38761"/>
    <cellStyle name="Percent 2 4 4 2 2 2 3" xfId="38762"/>
    <cellStyle name="Percent 2 4 4 2 2 3" xfId="38763"/>
    <cellStyle name="Percent 2 4 4 2 2 3 2" xfId="38764"/>
    <cellStyle name="Percent 2 4 4 2 2 4" xfId="38765"/>
    <cellStyle name="Percent 2 4 4 2 3" xfId="38766"/>
    <cellStyle name="Percent 2 4 4 2 3 2" xfId="38767"/>
    <cellStyle name="Percent 2 4 4 2 3 2 2" xfId="38768"/>
    <cellStyle name="Percent 2 4 4 2 3 3" xfId="38769"/>
    <cellStyle name="Percent 2 4 4 2 4" xfId="38770"/>
    <cellStyle name="Percent 2 4 4 2 4 2" xfId="38771"/>
    <cellStyle name="Percent 2 4 4 2 5" xfId="38772"/>
    <cellStyle name="Percent 2 4 4 3" xfId="38773"/>
    <cellStyle name="Percent 2 4 4 3 2" xfId="38774"/>
    <cellStyle name="Percent 2 4 4 3 2 2" xfId="38775"/>
    <cellStyle name="Percent 2 4 4 3 2 2 2" xfId="38776"/>
    <cellStyle name="Percent 2 4 4 3 2 3" xfId="38777"/>
    <cellStyle name="Percent 2 4 4 3 3" xfId="38778"/>
    <cellStyle name="Percent 2 4 4 3 3 2" xfId="38779"/>
    <cellStyle name="Percent 2 4 4 3 4" xfId="38780"/>
    <cellStyle name="Percent 2 4 4 4" xfId="38781"/>
    <cellStyle name="Percent 2 4 4 4 2" xfId="38782"/>
    <cellStyle name="Percent 2 4 4 4 2 2" xfId="38783"/>
    <cellStyle name="Percent 2 4 4 4 3" xfId="38784"/>
    <cellStyle name="Percent 2 4 4 5" xfId="38785"/>
    <cellStyle name="Percent 2 4 4 5 2" xfId="38786"/>
    <cellStyle name="Percent 2 4 4 6" xfId="38787"/>
    <cellStyle name="Percent 2 4 5" xfId="38788"/>
    <cellStyle name="Percent 2 4 5 2" xfId="38789"/>
    <cellStyle name="Percent 2 4 5 2 2" xfId="38790"/>
    <cellStyle name="Percent 2 4 5 2 2 2" xfId="38791"/>
    <cellStyle name="Percent 2 4 5 2 2 2 2" xfId="38792"/>
    <cellStyle name="Percent 2 4 5 2 2 3" xfId="38793"/>
    <cellStyle name="Percent 2 4 5 2 3" xfId="38794"/>
    <cellStyle name="Percent 2 4 5 2 3 2" xfId="38795"/>
    <cellStyle name="Percent 2 4 5 2 4" xfId="38796"/>
    <cellStyle name="Percent 2 4 5 3" xfId="38797"/>
    <cellStyle name="Percent 2 4 5 3 2" xfId="38798"/>
    <cellStyle name="Percent 2 4 5 3 2 2" xfId="38799"/>
    <cellStyle name="Percent 2 4 5 3 3" xfId="38800"/>
    <cellStyle name="Percent 2 4 5 4" xfId="38801"/>
    <cellStyle name="Percent 2 4 5 4 2" xfId="38802"/>
    <cellStyle name="Percent 2 4 5 5" xfId="38803"/>
    <cellStyle name="Percent 2 4 6" xfId="38804"/>
    <cellStyle name="Percent 2 4 6 2" xfId="38805"/>
    <cellStyle name="Percent 2 4 6 2 2" xfId="38806"/>
    <cellStyle name="Percent 2 4 6 2 2 2" xfId="38807"/>
    <cellStyle name="Percent 2 4 6 2 3" xfId="38808"/>
    <cellStyle name="Percent 2 4 6 3" xfId="38809"/>
    <cellStyle name="Percent 2 4 6 3 2" xfId="38810"/>
    <cellStyle name="Percent 2 4 6 4" xfId="38811"/>
    <cellStyle name="Percent 2 4 7" xfId="38812"/>
    <cellStyle name="Percent 2 4 7 2" xfId="38813"/>
    <cellStyle name="Percent 2 4 7 2 2" xfId="38814"/>
    <cellStyle name="Percent 2 4 7 3" xfId="38815"/>
    <cellStyle name="Percent 2 4 8" xfId="38816"/>
    <cellStyle name="Percent 2 4 8 2" xfId="38817"/>
    <cellStyle name="Percent 2 4 9" xfId="38818"/>
    <cellStyle name="Percent 2 5" xfId="38819"/>
    <cellStyle name="Percent 2 5 2" xfId="38820"/>
    <cellStyle name="Percent 2 5 2 2" xfId="38821"/>
    <cellStyle name="Percent 2 5 2 2 2" xfId="38822"/>
    <cellStyle name="Percent 2 5 2 2 2 2" xfId="38823"/>
    <cellStyle name="Percent 2 5 2 2 2 2 2" xfId="38824"/>
    <cellStyle name="Percent 2 5 2 2 2 2 2 2" xfId="38825"/>
    <cellStyle name="Percent 2 5 2 2 2 2 2 2 2" xfId="38826"/>
    <cellStyle name="Percent 2 5 2 2 2 2 2 3" xfId="38827"/>
    <cellStyle name="Percent 2 5 2 2 2 2 3" xfId="38828"/>
    <cellStyle name="Percent 2 5 2 2 2 2 3 2" xfId="38829"/>
    <cellStyle name="Percent 2 5 2 2 2 2 4" xfId="38830"/>
    <cellStyle name="Percent 2 5 2 2 2 3" xfId="38831"/>
    <cellStyle name="Percent 2 5 2 2 2 3 2" xfId="38832"/>
    <cellStyle name="Percent 2 5 2 2 2 3 2 2" xfId="38833"/>
    <cellStyle name="Percent 2 5 2 2 2 3 3" xfId="38834"/>
    <cellStyle name="Percent 2 5 2 2 2 4" xfId="38835"/>
    <cellStyle name="Percent 2 5 2 2 2 4 2" xfId="38836"/>
    <cellStyle name="Percent 2 5 2 2 2 5" xfId="38837"/>
    <cellStyle name="Percent 2 5 2 2 3" xfId="38838"/>
    <cellStyle name="Percent 2 5 2 2 3 2" xfId="38839"/>
    <cellStyle name="Percent 2 5 2 2 3 2 2" xfId="38840"/>
    <cellStyle name="Percent 2 5 2 2 3 2 2 2" xfId="38841"/>
    <cellStyle name="Percent 2 5 2 2 3 2 3" xfId="38842"/>
    <cellStyle name="Percent 2 5 2 2 3 3" xfId="38843"/>
    <cellStyle name="Percent 2 5 2 2 3 3 2" xfId="38844"/>
    <cellStyle name="Percent 2 5 2 2 3 4" xfId="38845"/>
    <cellStyle name="Percent 2 5 2 2 4" xfId="38846"/>
    <cellStyle name="Percent 2 5 2 2 4 2" xfId="38847"/>
    <cellStyle name="Percent 2 5 2 2 4 2 2" xfId="38848"/>
    <cellStyle name="Percent 2 5 2 2 4 3" xfId="38849"/>
    <cellStyle name="Percent 2 5 2 2 5" xfId="38850"/>
    <cellStyle name="Percent 2 5 2 2 5 2" xfId="38851"/>
    <cellStyle name="Percent 2 5 2 2 6" xfId="38852"/>
    <cellStyle name="Percent 2 5 2 3" xfId="38853"/>
    <cellStyle name="Percent 2 5 2 3 2" xfId="38854"/>
    <cellStyle name="Percent 2 5 2 3 2 2" xfId="38855"/>
    <cellStyle name="Percent 2 5 2 3 2 2 2" xfId="38856"/>
    <cellStyle name="Percent 2 5 2 3 2 2 2 2" xfId="38857"/>
    <cellStyle name="Percent 2 5 2 3 2 2 3" xfId="38858"/>
    <cellStyle name="Percent 2 5 2 3 2 3" xfId="38859"/>
    <cellStyle name="Percent 2 5 2 3 2 3 2" xfId="38860"/>
    <cellStyle name="Percent 2 5 2 3 2 4" xfId="38861"/>
    <cellStyle name="Percent 2 5 2 3 3" xfId="38862"/>
    <cellStyle name="Percent 2 5 2 3 3 2" xfId="38863"/>
    <cellStyle name="Percent 2 5 2 3 3 2 2" xfId="38864"/>
    <cellStyle name="Percent 2 5 2 3 3 3" xfId="38865"/>
    <cellStyle name="Percent 2 5 2 3 4" xfId="38866"/>
    <cellStyle name="Percent 2 5 2 3 4 2" xfId="38867"/>
    <cellStyle name="Percent 2 5 2 3 5" xfId="38868"/>
    <cellStyle name="Percent 2 5 2 4" xfId="38869"/>
    <cellStyle name="Percent 2 5 2 4 2" xfId="38870"/>
    <cellStyle name="Percent 2 5 2 4 2 2" xfId="38871"/>
    <cellStyle name="Percent 2 5 2 4 2 2 2" xfId="38872"/>
    <cellStyle name="Percent 2 5 2 4 2 3" xfId="38873"/>
    <cellStyle name="Percent 2 5 2 4 3" xfId="38874"/>
    <cellStyle name="Percent 2 5 2 4 3 2" xfId="38875"/>
    <cellStyle name="Percent 2 5 2 4 4" xfId="38876"/>
    <cellStyle name="Percent 2 5 2 5" xfId="38877"/>
    <cellStyle name="Percent 2 5 2 5 2" xfId="38878"/>
    <cellStyle name="Percent 2 5 2 5 2 2" xfId="38879"/>
    <cellStyle name="Percent 2 5 2 5 3" xfId="38880"/>
    <cellStyle name="Percent 2 5 2 6" xfId="38881"/>
    <cellStyle name="Percent 2 5 2 6 2" xfId="38882"/>
    <cellStyle name="Percent 2 5 2 7" xfId="38883"/>
    <cellStyle name="Percent 2 5 3" xfId="38884"/>
    <cellStyle name="Percent 2 5 3 2" xfId="38885"/>
    <cellStyle name="Percent 2 5 3 2 2" xfId="38886"/>
    <cellStyle name="Percent 2 5 3 2 2 2" xfId="38887"/>
    <cellStyle name="Percent 2 5 3 2 2 2 2" xfId="38888"/>
    <cellStyle name="Percent 2 5 3 2 2 2 2 2" xfId="38889"/>
    <cellStyle name="Percent 2 5 3 2 2 2 3" xfId="38890"/>
    <cellStyle name="Percent 2 5 3 2 2 3" xfId="38891"/>
    <cellStyle name="Percent 2 5 3 2 2 3 2" xfId="38892"/>
    <cellStyle name="Percent 2 5 3 2 2 4" xfId="38893"/>
    <cellStyle name="Percent 2 5 3 2 3" xfId="38894"/>
    <cellStyle name="Percent 2 5 3 2 3 2" xfId="38895"/>
    <cellStyle name="Percent 2 5 3 2 3 2 2" xfId="38896"/>
    <cellStyle name="Percent 2 5 3 2 3 3" xfId="38897"/>
    <cellStyle name="Percent 2 5 3 2 4" xfId="38898"/>
    <cellStyle name="Percent 2 5 3 2 4 2" xfId="38899"/>
    <cellStyle name="Percent 2 5 3 2 5" xfId="38900"/>
    <cellStyle name="Percent 2 5 3 3" xfId="38901"/>
    <cellStyle name="Percent 2 5 3 3 2" xfId="38902"/>
    <cellStyle name="Percent 2 5 3 3 2 2" xfId="38903"/>
    <cellStyle name="Percent 2 5 3 3 2 2 2" xfId="38904"/>
    <cellStyle name="Percent 2 5 3 3 2 3" xfId="38905"/>
    <cellStyle name="Percent 2 5 3 3 3" xfId="38906"/>
    <cellStyle name="Percent 2 5 3 3 3 2" xfId="38907"/>
    <cellStyle name="Percent 2 5 3 3 4" xfId="38908"/>
    <cellStyle name="Percent 2 5 3 4" xfId="38909"/>
    <cellStyle name="Percent 2 5 3 4 2" xfId="38910"/>
    <cellStyle name="Percent 2 5 3 4 2 2" xfId="38911"/>
    <cellStyle name="Percent 2 5 3 4 3" xfId="38912"/>
    <cellStyle name="Percent 2 5 3 5" xfId="38913"/>
    <cellStyle name="Percent 2 5 3 5 2" xfId="38914"/>
    <cellStyle name="Percent 2 5 3 6" xfId="38915"/>
    <cellStyle name="Percent 2 5 4" xfId="38916"/>
    <cellStyle name="Percent 2 5 4 2" xfId="38917"/>
    <cellStyle name="Percent 2 5 4 2 2" xfId="38918"/>
    <cellStyle name="Percent 2 5 4 2 2 2" xfId="38919"/>
    <cellStyle name="Percent 2 5 4 2 2 2 2" xfId="38920"/>
    <cellStyle name="Percent 2 5 4 2 2 3" xfId="38921"/>
    <cellStyle name="Percent 2 5 4 2 3" xfId="38922"/>
    <cellStyle name="Percent 2 5 4 2 3 2" xfId="38923"/>
    <cellStyle name="Percent 2 5 4 2 4" xfId="38924"/>
    <cellStyle name="Percent 2 5 4 3" xfId="38925"/>
    <cellStyle name="Percent 2 5 4 3 2" xfId="38926"/>
    <cellStyle name="Percent 2 5 4 3 2 2" xfId="38927"/>
    <cellStyle name="Percent 2 5 4 3 3" xfId="38928"/>
    <cellStyle name="Percent 2 5 4 4" xfId="38929"/>
    <cellStyle name="Percent 2 5 4 4 2" xfId="38930"/>
    <cellStyle name="Percent 2 5 4 5" xfId="38931"/>
    <cellStyle name="Percent 2 5 5" xfId="38932"/>
    <cellStyle name="Percent 2 5 5 2" xfId="38933"/>
    <cellStyle name="Percent 2 5 5 2 2" xfId="38934"/>
    <cellStyle name="Percent 2 5 5 2 2 2" xfId="38935"/>
    <cellStyle name="Percent 2 5 5 2 3" xfId="38936"/>
    <cellStyle name="Percent 2 5 5 3" xfId="38937"/>
    <cellStyle name="Percent 2 5 5 3 2" xfId="38938"/>
    <cellStyle name="Percent 2 5 5 4" xfId="38939"/>
    <cellStyle name="Percent 2 5 6" xfId="38940"/>
    <cellStyle name="Percent 2 5 6 2" xfId="38941"/>
    <cellStyle name="Percent 2 5 6 2 2" xfId="38942"/>
    <cellStyle name="Percent 2 5 6 3" xfId="38943"/>
    <cellStyle name="Percent 2 5 7" xfId="38944"/>
    <cellStyle name="Percent 2 5 7 2" xfId="38945"/>
    <cellStyle name="Percent 2 5 8" xfId="38946"/>
    <cellStyle name="Percent 2 6" xfId="38947"/>
    <cellStyle name="Percent 2 6 2" xfId="38948"/>
    <cellStyle name="Percent 2 6 2 2" xfId="38949"/>
    <cellStyle name="Percent 2 6 2 2 2" xfId="38950"/>
    <cellStyle name="Percent 2 6 2 2 2 2" xfId="38951"/>
    <cellStyle name="Percent 2 6 2 2 2 2 2" xfId="38952"/>
    <cellStyle name="Percent 2 6 2 2 2 2 2 2" xfId="38953"/>
    <cellStyle name="Percent 2 6 2 2 2 2 3" xfId="38954"/>
    <cellStyle name="Percent 2 6 2 2 2 3" xfId="38955"/>
    <cellStyle name="Percent 2 6 2 2 2 3 2" xfId="38956"/>
    <cellStyle name="Percent 2 6 2 2 2 4" xfId="38957"/>
    <cellStyle name="Percent 2 6 2 2 3" xfId="38958"/>
    <cellStyle name="Percent 2 6 2 2 3 2" xfId="38959"/>
    <cellStyle name="Percent 2 6 2 2 3 2 2" xfId="38960"/>
    <cellStyle name="Percent 2 6 2 2 3 3" xfId="38961"/>
    <cellStyle name="Percent 2 6 2 2 4" xfId="38962"/>
    <cellStyle name="Percent 2 6 2 2 4 2" xfId="38963"/>
    <cellStyle name="Percent 2 6 2 2 5" xfId="38964"/>
    <cellStyle name="Percent 2 6 2 3" xfId="38965"/>
    <cellStyle name="Percent 2 6 2 3 2" xfId="38966"/>
    <cellStyle name="Percent 2 6 2 3 2 2" xfId="38967"/>
    <cellStyle name="Percent 2 6 2 3 2 2 2" xfId="38968"/>
    <cellStyle name="Percent 2 6 2 3 2 3" xfId="38969"/>
    <cellStyle name="Percent 2 6 2 3 3" xfId="38970"/>
    <cellStyle name="Percent 2 6 2 3 3 2" xfId="38971"/>
    <cellStyle name="Percent 2 6 2 3 4" xfId="38972"/>
    <cellStyle name="Percent 2 6 2 4" xfId="38973"/>
    <cellStyle name="Percent 2 6 2 4 2" xfId="38974"/>
    <cellStyle name="Percent 2 6 2 4 2 2" xfId="38975"/>
    <cellStyle name="Percent 2 6 2 4 3" xfId="38976"/>
    <cellStyle name="Percent 2 6 2 5" xfId="38977"/>
    <cellStyle name="Percent 2 6 2 5 2" xfId="38978"/>
    <cellStyle name="Percent 2 6 2 6" xfId="38979"/>
    <cellStyle name="Percent 2 6 3" xfId="38980"/>
    <cellStyle name="Percent 2 6 3 2" xfId="38981"/>
    <cellStyle name="Percent 2 6 3 2 2" xfId="38982"/>
    <cellStyle name="Percent 2 6 3 2 2 2" xfId="38983"/>
    <cellStyle name="Percent 2 6 3 2 2 2 2" xfId="38984"/>
    <cellStyle name="Percent 2 6 3 2 2 3" xfId="38985"/>
    <cellStyle name="Percent 2 6 3 2 3" xfId="38986"/>
    <cellStyle name="Percent 2 6 3 2 3 2" xfId="38987"/>
    <cellStyle name="Percent 2 6 3 2 4" xfId="38988"/>
    <cellStyle name="Percent 2 6 3 3" xfId="38989"/>
    <cellStyle name="Percent 2 6 3 3 2" xfId="38990"/>
    <cellStyle name="Percent 2 6 3 3 2 2" xfId="38991"/>
    <cellStyle name="Percent 2 6 3 3 3" xfId="38992"/>
    <cellStyle name="Percent 2 6 3 4" xfId="38993"/>
    <cellStyle name="Percent 2 6 3 4 2" xfId="38994"/>
    <cellStyle name="Percent 2 6 3 5" xfId="38995"/>
    <cellStyle name="Percent 2 6 4" xfId="38996"/>
    <cellStyle name="Percent 2 6 4 2" xfId="38997"/>
    <cellStyle name="Percent 2 6 4 2 2" xfId="38998"/>
    <cellStyle name="Percent 2 6 4 2 2 2" xfId="38999"/>
    <cellStyle name="Percent 2 6 4 2 3" xfId="39000"/>
    <cellStyle name="Percent 2 6 4 3" xfId="39001"/>
    <cellStyle name="Percent 2 6 4 3 2" xfId="39002"/>
    <cellStyle name="Percent 2 6 4 4" xfId="39003"/>
    <cellStyle name="Percent 2 6 5" xfId="39004"/>
    <cellStyle name="Percent 2 6 5 2" xfId="39005"/>
    <cellStyle name="Percent 2 6 5 2 2" xfId="39006"/>
    <cellStyle name="Percent 2 6 5 3" xfId="39007"/>
    <cellStyle name="Percent 2 6 6" xfId="39008"/>
    <cellStyle name="Percent 2 6 6 2" xfId="39009"/>
    <cellStyle name="Percent 2 6 7" xfId="39010"/>
    <cellStyle name="Percent 2 7" xfId="39011"/>
    <cellStyle name="Percent 2 7 2" xfId="39012"/>
    <cellStyle name="Percent 2 7 2 2" xfId="39013"/>
    <cellStyle name="Percent 2 7 2 2 2" xfId="39014"/>
    <cellStyle name="Percent 2 7 2 2 2 2" xfId="39015"/>
    <cellStyle name="Percent 2 7 2 2 2 2 2" xfId="39016"/>
    <cellStyle name="Percent 2 7 2 2 2 3" xfId="39017"/>
    <cellStyle name="Percent 2 7 2 2 3" xfId="39018"/>
    <cellStyle name="Percent 2 7 2 2 3 2" xfId="39019"/>
    <cellStyle name="Percent 2 7 2 2 4" xfId="39020"/>
    <cellStyle name="Percent 2 7 2 3" xfId="39021"/>
    <cellStyle name="Percent 2 7 2 3 2" xfId="39022"/>
    <cellStyle name="Percent 2 7 2 3 2 2" xfId="39023"/>
    <cellStyle name="Percent 2 7 2 3 3" xfId="39024"/>
    <cellStyle name="Percent 2 7 2 4" xfId="39025"/>
    <cellStyle name="Percent 2 7 2 4 2" xfId="39026"/>
    <cellStyle name="Percent 2 7 2 5" xfId="39027"/>
    <cellStyle name="Percent 2 7 3" xfId="39028"/>
    <cellStyle name="Percent 2 7 3 2" xfId="39029"/>
    <cellStyle name="Percent 2 7 3 2 2" xfId="39030"/>
    <cellStyle name="Percent 2 7 3 2 2 2" xfId="39031"/>
    <cellStyle name="Percent 2 7 3 2 3" xfId="39032"/>
    <cellStyle name="Percent 2 7 3 3" xfId="39033"/>
    <cellStyle name="Percent 2 7 3 3 2" xfId="39034"/>
    <cellStyle name="Percent 2 7 3 4" xfId="39035"/>
    <cellStyle name="Percent 2 7 4" xfId="39036"/>
    <cellStyle name="Percent 2 7 4 2" xfId="39037"/>
    <cellStyle name="Percent 2 7 4 2 2" xfId="39038"/>
    <cellStyle name="Percent 2 7 4 3" xfId="39039"/>
    <cellStyle name="Percent 2 7 5" xfId="39040"/>
    <cellStyle name="Percent 2 7 5 2" xfId="39041"/>
    <cellStyle name="Percent 2 7 6" xfId="39042"/>
    <cellStyle name="Percent 2 8" xfId="39043"/>
    <cellStyle name="Percent 2 8 2" xfId="39044"/>
    <cellStyle name="Percent 2 8 2 2" xfId="39045"/>
    <cellStyle name="Percent 2 8 2 2 2" xfId="39046"/>
    <cellStyle name="Percent 2 8 2 2 2 2" xfId="39047"/>
    <cellStyle name="Percent 2 8 2 2 3" xfId="39048"/>
    <cellStyle name="Percent 2 8 2 3" xfId="39049"/>
    <cellStyle name="Percent 2 8 2 3 2" xfId="39050"/>
    <cellStyle name="Percent 2 8 2 4" xfId="39051"/>
    <cellStyle name="Percent 2 8 3" xfId="39052"/>
    <cellStyle name="Percent 2 8 3 2" xfId="39053"/>
    <cellStyle name="Percent 2 8 3 2 2" xfId="39054"/>
    <cellStyle name="Percent 2 8 3 3" xfId="39055"/>
    <cellStyle name="Percent 2 8 4" xfId="39056"/>
    <cellStyle name="Percent 2 8 4 2" xfId="39057"/>
    <cellStyle name="Percent 2 8 5" xfId="39058"/>
    <cellStyle name="Percent 2 9" xfId="39059"/>
    <cellStyle name="Percent 2 9 2" xfId="39060"/>
    <cellStyle name="Percent 2 9 2 2" xfId="39061"/>
    <cellStyle name="Percent 2 9 2 2 2" xfId="39062"/>
    <cellStyle name="Percent 2 9 2 3" xfId="39063"/>
    <cellStyle name="Percent 2 9 3" xfId="39064"/>
    <cellStyle name="Percent 2 9 3 2" xfId="39065"/>
    <cellStyle name="Percent 2 9 4" xfId="39066"/>
    <cellStyle name="Percent 3" xfId="40"/>
    <cellStyle name="Percent 3 2" xfId="41"/>
    <cellStyle name="Percent 4" xfId="23"/>
    <cellStyle name="Percent 4 2" xfId="39067"/>
    <cellStyle name="Percent 41" xfId="20"/>
    <cellStyle name="Percent 5" xfId="42"/>
    <cellStyle name="Percent 5 2" xfId="43"/>
    <cellStyle name="Percent 5 3" xfId="44"/>
    <cellStyle name="Percent 5 3 2" xfId="39068"/>
    <cellStyle name="Percent 6" xfId="45"/>
    <cellStyle name="Percent 6 2" xfId="46"/>
    <cellStyle name="Percent 7" xfId="65"/>
    <cellStyle name="Percent 7 2" xfId="39069"/>
    <cellStyle name="Percent 8" xfId="39070"/>
    <cellStyle name="Percent 8 2" xfId="39071"/>
    <cellStyle name="Percent 9" xfId="39072"/>
    <cellStyle name="Style 1" xfId="17"/>
    <cellStyle name="Style 2" xfId="54"/>
  </cellStyles>
  <dxfs count="0"/>
  <tableStyles count="0" defaultTableStyle="TableStyleMedium9" defaultPivotStyle="PivotStyleLight16"/>
  <colors>
    <mruColors>
      <color rgb="FFFBCB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5.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4.xml"/><Relationship Id="rId37" Type="http://schemas.openxmlformats.org/officeDocument/2006/relationships/externalLink" Target="externalLinks/externalLink9.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2.xml"/><Relationship Id="rId35" Type="http://schemas.openxmlformats.org/officeDocument/2006/relationships/externalLink" Target="externalLinks/externalLink7.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Tech1\EMAIL\Performance\PERFORMANCE\ocm\Yearly_perf\OCMJAN20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nal%2006.11.2025/Annual%20tariff%20petition%20FY%202024-25/my%20work/MYT%20FY%202024-29/Final%2020.01.2024/Projects/Singareni/INternal%20worksheets/From%20salman/NTPC%20Impairment%20Model%202014-19%20-%20v6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nal%2006.11.2025/Annual%20tariff%20petition%20FY%202024-25/my%20work/Annual%20tariff%20petition%20FY%202023-24/MYT%20FY%202024-29/Final%2020.01.2024/Projects/Singareni/Financial%20Model/copy%20pasted%20values.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nal%2006.11.2025/Annual%20tariff%20petition%20FY%202024-25/my%20work/True%20up%202024-25/MYT%20FY%202024-29/Final%2020.01.2024/Projects/Singareni/Financial%20Model/copy%20pasted%20values.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nal%2006.11.2025/Annual%20tariff%20petition%20FY%202024-25/my%20work/MYT%20FY%202024-29/Final%2020.01.2024/Projects/Singareni/Financial%20Model/copy%20pasted%20values.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User21\shared%20doc\ARR%202.6%20REV\Performance\PERFORMANCE\ocm\Yearly_perf\OCMJAN200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I:\Performance\PERFORMANCE\ocm\Yearly_perf\OCMJAN2000.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F:\Desktop%2005-03-2024\STPP%20midterm%20review%20petition%20TSERC%2029.11.2022\ARR%20and%20Tariff%20forms%202019-24%20midterm%20review%2029.11.2022.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nal%2006.11.2025/Annual%20tariff%20petition%20FY%202024-25/my%20work/MYT%20FY%202024-29/SCCL,STPP%20forms%20TSERC%20-%20MYT%202023%20Petition%20Formats%20-%20Generation%2004.04.2024.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aily input"/>
      <sheetName val="Daily report"/>
      <sheetName val="OCM2"/>
      <sheetName val="OCM4"/>
      <sheetName val="OCM1"/>
      <sheetName val="OCM3"/>
      <sheetName val="OCM5"/>
      <sheetName val="OCM7"/>
      <sheetName val="INDEX"/>
      <sheetName val="OCM6"/>
      <sheetName val="highlight"/>
      <sheetName val="water"/>
      <sheetName val="AWARD"/>
      <sheetName val="CE"/>
      <sheetName val="hrawd"/>
      <sheetName val="2000-01"/>
      <sheetName val="04REL"/>
      <sheetName val="Inputs &amp; Assumptions"/>
      <sheetName val="Daily_input"/>
      <sheetName val="Daily_report"/>
      <sheetName val="Title"/>
      <sheetName val="CAPI_01-02"/>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sheetData sheetId="18"/>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iming"/>
      <sheetName val="CERC Guidelines 2014-19"/>
      <sheetName val="Allocation of shared assets"/>
      <sheetName val="Summary"/>
      <sheetName val="Inputs"/>
      <sheetName val="Korba"/>
      <sheetName val="Singrauli"/>
      <sheetName val="Rihand"/>
      <sheetName val="Unchahar"/>
      <sheetName val="Tanda"/>
      <sheetName val="Badarpur"/>
      <sheetName val="NCTPP"/>
      <sheetName val="Auriya"/>
      <sheetName val="Anta"/>
      <sheetName val="Dadri"/>
      <sheetName val="Faridabad"/>
      <sheetName val="Vindhyachal-1"/>
      <sheetName val="Sipat"/>
      <sheetName val="Kawas"/>
      <sheetName val="Gandhar"/>
      <sheetName val="Farakha"/>
      <sheetName val="Kahalgaon"/>
      <sheetName val="Talcher-K"/>
      <sheetName val="TTPS"/>
      <sheetName val="Ramagundam"/>
      <sheetName val="Kayamkulam"/>
      <sheetName val="Simadri"/>
      <sheetName val="Mauda"/>
    </sheetNames>
    <sheetDataSet>
      <sheetData sheetId="0">
        <row r="18">
          <cell r="K18">
            <v>1</v>
          </cell>
        </row>
      </sheetData>
      <sheetData sheetId="1"/>
      <sheetData sheetId="2"/>
      <sheetData sheetId="3"/>
      <sheetData sheetId="4">
        <row r="26">
          <cell r="G26">
            <v>12</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Depreciation Sch"/>
      <sheetName val="Input Sheet"/>
      <sheetName val="Calculations"/>
      <sheetName val="Sheet1"/>
      <sheetName val="copy pasted values"/>
    </sheetNames>
    <definedNames>
      <definedName name="Header1" refersTo="#REF!"/>
    </definedNames>
    <sheetDataSet>
      <sheetData sheetId="0"/>
      <sheetData sheetId="1"/>
      <sheetData sheetId="2"/>
      <sheetData sheetId="3"/>
      <sheetData sheetId="4"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Depreciation Sch"/>
      <sheetName val="Input Sheet"/>
      <sheetName val="Calculations"/>
      <sheetName val="Sheet1"/>
      <sheetName val="copy pasted values"/>
    </sheetNames>
    <definedNames>
      <definedName name="Header1" refersTo="#REF!"/>
    </definedNames>
    <sheetDataSet>
      <sheetData sheetId="0"/>
      <sheetData sheetId="1"/>
      <sheetData sheetId="2"/>
      <sheetData sheetId="3"/>
      <sheetData sheetId="4"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Depreciation Sch"/>
      <sheetName val="Input Sheet"/>
      <sheetName val="Calculations"/>
      <sheetName val="Sheet1"/>
      <sheetName val="copy pasted values"/>
    </sheetNames>
    <definedNames>
      <definedName name="Header1" refersTo="#REF!"/>
    </definedNames>
    <sheetDataSet>
      <sheetData sheetId="0"/>
      <sheetData sheetId="1"/>
      <sheetData sheetId="2"/>
      <sheetData sheetId="3"/>
      <sheetData sheetId="4"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Daily input"/>
      <sheetName val="Daily report"/>
      <sheetName val="OCM2"/>
      <sheetName val="OCM4"/>
      <sheetName val="OCM1"/>
      <sheetName val="OCM3"/>
      <sheetName val="OCM5"/>
      <sheetName val="OCM7"/>
      <sheetName val="INDEX"/>
      <sheetName val="OCM6"/>
      <sheetName val="highlight"/>
      <sheetName val="water"/>
      <sheetName val="AWARD"/>
      <sheetName val="CE"/>
      <sheetName val="hrawd"/>
      <sheetName val="Assumptions"/>
      <sheetName val="A 3.7"/>
      <sheetName val="water_bal"/>
      <sheetName val="Daily_input"/>
      <sheetName val="Daily_report"/>
      <sheetName val="A_3_7"/>
      <sheetName val="Clause 9"/>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sheetData sheetId="19"/>
      <sheetData sheetId="20"/>
      <sheetData sheetId="21"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Daily input"/>
      <sheetName val="Daily report"/>
      <sheetName val="OCM2"/>
      <sheetName val="OCM4"/>
      <sheetName val="OCM1"/>
      <sheetName val="OCM3"/>
      <sheetName val="OCM5"/>
      <sheetName val="OCM7"/>
      <sheetName val="INDEX"/>
      <sheetName val="OCM6"/>
      <sheetName val="highlight"/>
      <sheetName val="water"/>
      <sheetName val="AWARD"/>
      <sheetName val="CE"/>
      <sheetName val="hrawd"/>
      <sheetName val="04REL"/>
      <sheetName val="Daily_input"/>
      <sheetName val="Daily_report"/>
      <sheetName val="Instruction Sheet"/>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sheetData sheetId="17"/>
      <sheetData sheetId="18"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Title"/>
      <sheetName val="Index "/>
      <sheetName val="Form 1"/>
      <sheetName val="ARR-Actual"/>
      <sheetName val="ARR-projection"/>
      <sheetName val="Tariff claim"/>
      <sheetName val="Form 2"/>
      <sheetName val="Form 3"/>
      <sheetName val="Form 5"/>
      <sheetName val="Form 5B "/>
      <sheetName val="Form 6"/>
      <sheetName val="Form 7 "/>
      <sheetName val="Form-9 2019-20"/>
      <sheetName val="Form-9 2020-21"/>
      <sheetName val="Form-9 2021-22"/>
      <sheetName val="Form-11"/>
      <sheetName val="Form 5B"/>
      <sheetName val="Table 9"/>
      <sheetName val="Form 5D"/>
      <sheetName val="Table 13"/>
      <sheetName val="Depr"/>
      <sheetName val="Form 12"/>
      <sheetName val="Form 13"/>
      <sheetName val="Form 13A"/>
      <sheetName val="Form13B"/>
      <sheetName val="Form 14"/>
      <sheetName val="Form 15 Coal "/>
      <sheetName val="Form 15 oil"/>
      <sheetName val="Form 16-O&amp;M (2)"/>
      <sheetName val="Energy Charges"/>
      <sheetName val="Loan Refinance"/>
      <sheetName val="Form15 Coal "/>
      <sheetName val="Form15 OIL"/>
      <sheetName val="form5D"/>
      <sheetName val="13A sub"/>
      <sheetName val="CC_T14_old"/>
      <sheetName val="FUEL COST"/>
      <sheetName val="Incentive"/>
      <sheetName val="FGD and Nox"/>
      <sheetName val="App III -liability "/>
      <sheetName val="Water charges and filling fees"/>
      <sheetName val="App-IV input Capital cost"/>
      <sheetName val="TSERC allowance"/>
      <sheetName val="Form 5B  (2)"/>
      <sheetName val="Sheet1"/>
      <sheetName val="Sheet2"/>
    </sheetNames>
    <sheetDataSet>
      <sheetData sheetId="0"/>
      <sheetData sheetId="1"/>
      <sheetData sheetId="2"/>
      <sheetData sheetId="3"/>
      <sheetData sheetId="4"/>
      <sheetData sheetId="5"/>
      <sheetData sheetId="6"/>
      <sheetData sheetId="7">
        <row r="29">
          <cell r="E29">
            <v>50</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ow r="73">
          <cell r="F73">
            <v>0</v>
          </cell>
          <cell r="G73">
            <v>96.26700000000001</v>
          </cell>
        </row>
      </sheetData>
      <sheetData sheetId="23">
        <row r="10">
          <cell r="C10" t="str">
            <v>From COD Unit 1 to COD of Unit 2</v>
          </cell>
          <cell r="D10" t="str">
            <v>From COD Unit 2 to 31.03.2017</v>
          </cell>
          <cell r="E10" t="str">
            <v>FY 2017-18</v>
          </cell>
          <cell r="F10" t="str">
            <v>FY 2018-19</v>
          </cell>
        </row>
      </sheetData>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Title"/>
      <sheetName val="Checklist"/>
      <sheetName val="F1"/>
      <sheetName val="F2"/>
      <sheetName val="F2.1"/>
      <sheetName val="F2.2"/>
      <sheetName val="F2.3"/>
      <sheetName val="F3"/>
      <sheetName val="F3.1"/>
      <sheetName val="F3.2"/>
      <sheetName val="F4"/>
      <sheetName val="F4.1"/>
      <sheetName val="F5"/>
      <sheetName val="F6"/>
      <sheetName val="F7"/>
      <sheetName val="F8"/>
      <sheetName val="F9"/>
      <sheetName val="F10"/>
      <sheetName val="F11"/>
      <sheetName val="F11.1"/>
      <sheetName val="F12"/>
      <sheetName val="F13"/>
      <sheetName val="F14"/>
      <sheetName val="F15"/>
      <sheetName val="F16"/>
      <sheetName val="F16.1"/>
      <sheetName val="F16.2"/>
    </sheetNames>
    <sheetDataSet>
      <sheetData sheetId="0"/>
      <sheetData sheetId="1"/>
      <sheetData sheetId="2"/>
      <sheetData sheetId="3"/>
      <sheetData sheetId="4"/>
      <sheetData sheetId="5"/>
      <sheetData sheetId="6"/>
      <sheetData sheetId="7"/>
      <sheetData sheetId="8"/>
      <sheetData sheetId="9"/>
      <sheetData sheetId="10">
        <row r="11">
          <cell r="F11">
            <v>53.06</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D10:F12"/>
  <sheetViews>
    <sheetView showGridLines="0" workbookViewId="0">
      <selection activeCell="L20" sqref="L20"/>
    </sheetView>
  </sheetViews>
  <sheetFormatPr defaultRowHeight="14.25"/>
  <cols>
    <col min="1" max="16384" width="9.140625" style="35"/>
  </cols>
  <sheetData>
    <row r="10" spans="4:6" ht="23.25">
      <c r="D10" s="43" t="s">
        <v>643</v>
      </c>
    </row>
    <row r="11" spans="4:6" ht="23.25">
      <c r="F11" s="142" t="s">
        <v>395</v>
      </c>
    </row>
    <row r="12" spans="4:6" ht="23.25">
      <c r="F12" s="142" t="s">
        <v>750</v>
      </c>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sheetPr>
    <pageSetUpPr fitToPage="1"/>
  </sheetPr>
  <dimension ref="B2:K24"/>
  <sheetViews>
    <sheetView showGridLines="0" workbookViewId="0">
      <selection activeCell="G12" sqref="G12"/>
    </sheetView>
  </sheetViews>
  <sheetFormatPr defaultRowHeight="14.25"/>
  <cols>
    <col min="1" max="2" width="9.140625" style="35"/>
    <col min="3" max="3" width="27.5703125" style="35" customWidth="1"/>
    <col min="4" max="4" width="16.140625" style="35" customWidth="1"/>
    <col min="5" max="5" width="14.28515625" style="35" customWidth="1"/>
    <col min="6" max="6" width="16" style="35" customWidth="1"/>
    <col min="7" max="8" width="17" style="35" customWidth="1"/>
    <col min="9" max="9" width="16.28515625" style="35" customWidth="1"/>
    <col min="10" max="13" width="15.7109375" style="35" customWidth="1"/>
    <col min="14" max="16384" width="9.140625" style="35"/>
  </cols>
  <sheetData>
    <row r="2" spans="2:11" ht="15.75">
      <c r="B2" s="323"/>
      <c r="C2" s="323"/>
      <c r="D2" s="323"/>
      <c r="E2" s="323"/>
      <c r="F2" s="323"/>
      <c r="G2" s="126" t="s">
        <v>395</v>
      </c>
      <c r="H2" s="323"/>
      <c r="I2" s="323"/>
      <c r="J2" s="323"/>
      <c r="K2" s="323"/>
    </row>
    <row r="3" spans="2:11" ht="15.75">
      <c r="B3" s="323"/>
      <c r="C3" s="323"/>
      <c r="D3" s="323"/>
      <c r="E3" s="323"/>
      <c r="F3" s="323"/>
      <c r="G3" s="126" t="s">
        <v>396</v>
      </c>
      <c r="H3" s="323"/>
      <c r="I3" s="323"/>
      <c r="J3" s="323"/>
      <c r="K3" s="323"/>
    </row>
    <row r="4" spans="2:11" ht="15.75">
      <c r="B4" s="323"/>
      <c r="C4" s="323"/>
      <c r="D4" s="323"/>
      <c r="E4" s="323"/>
      <c r="F4" s="323"/>
      <c r="G4" s="52" t="s">
        <v>719</v>
      </c>
      <c r="H4" s="323"/>
      <c r="I4" s="323"/>
      <c r="J4" s="323"/>
      <c r="K4" s="323"/>
    </row>
    <row r="5" spans="2:11" ht="15">
      <c r="B5" s="323"/>
      <c r="C5" s="323"/>
      <c r="D5" s="323"/>
      <c r="E5" s="323"/>
      <c r="F5" s="323"/>
      <c r="G5" s="323"/>
      <c r="H5" s="323"/>
      <c r="I5" s="323"/>
      <c r="J5" s="323"/>
      <c r="K5" s="323" t="s">
        <v>408</v>
      </c>
    </row>
    <row r="6" spans="2:11" ht="15" customHeight="1">
      <c r="B6" s="601" t="s">
        <v>207</v>
      </c>
      <c r="C6" s="647" t="s">
        <v>16</v>
      </c>
      <c r="D6" s="603" t="s">
        <v>648</v>
      </c>
      <c r="E6" s="604"/>
      <c r="F6" s="605"/>
      <c r="G6" s="603" t="s">
        <v>649</v>
      </c>
      <c r="H6" s="607"/>
      <c r="I6" s="606"/>
      <c r="J6" s="603" t="s">
        <v>650</v>
      </c>
      <c r="K6" s="606"/>
    </row>
    <row r="7" spans="2:11" ht="55.5" customHeight="1">
      <c r="B7" s="601"/>
      <c r="C7" s="647"/>
      <c r="D7" s="173" t="str">
        <f>'F1'!F8</f>
        <v>MYT order dated 28.06.2024</v>
      </c>
      <c r="E7" s="173" t="str">
        <f>'F1'!G8</f>
        <v xml:space="preserve">April-March     </v>
      </c>
      <c r="F7" s="173" t="str">
        <f>'F1'!H8</f>
        <v>True-Up requirement</v>
      </c>
      <c r="G7" s="173" t="str">
        <f>'F1'!I8</f>
        <v>MYT order dated 28.06.2024</v>
      </c>
      <c r="H7" s="173" t="str">
        <f>'F1'!J8</f>
        <v>Annual Tariff Order dated 29.04.2025</v>
      </c>
      <c r="I7" s="173" t="str">
        <f>'F1'!K8</f>
        <v xml:space="preserve">April-March     </v>
      </c>
      <c r="J7" s="173" t="str">
        <f>'F1'!L8</f>
        <v>MYT/Tariff Order</v>
      </c>
      <c r="K7" s="173" t="str">
        <f>'F1'!M8</f>
        <v xml:space="preserve">April-March     </v>
      </c>
    </row>
    <row r="8" spans="2:11" ht="31.5">
      <c r="B8" s="601"/>
      <c r="C8" s="647"/>
      <c r="D8" s="173" t="s">
        <v>9</v>
      </c>
      <c r="E8" s="173" t="s">
        <v>11</v>
      </c>
      <c r="F8" s="173" t="s">
        <v>251</v>
      </c>
      <c r="G8" s="173" t="s">
        <v>9</v>
      </c>
      <c r="H8" s="173" t="s">
        <v>9</v>
      </c>
      <c r="I8" s="173" t="s">
        <v>394</v>
      </c>
      <c r="J8" s="173" t="s">
        <v>9</v>
      </c>
      <c r="K8" s="173" t="s">
        <v>394</v>
      </c>
    </row>
    <row r="9" spans="2:11" ht="15">
      <c r="B9" s="324">
        <v>1</v>
      </c>
      <c r="C9" s="325" t="s">
        <v>720</v>
      </c>
      <c r="D9" s="107">
        <f>'F3'!D12:D12</f>
        <v>0</v>
      </c>
      <c r="E9" s="107">
        <f>'F3'!E12:E12</f>
        <v>23.378697415999987</v>
      </c>
      <c r="F9" s="107">
        <f>'F3'!F12</f>
        <v>23.378697415999987</v>
      </c>
      <c r="G9" s="107">
        <v>0</v>
      </c>
      <c r="H9" s="107">
        <f>G9</f>
        <v>0</v>
      </c>
      <c r="I9" s="107">
        <f>F3.1!H25</f>
        <v>17.891082249999997</v>
      </c>
      <c r="J9" s="107">
        <v>0</v>
      </c>
      <c r="K9" s="107">
        <f>F3.1!H33</f>
        <v>29.9</v>
      </c>
    </row>
    <row r="10" spans="2:11" ht="15">
      <c r="B10" s="325"/>
      <c r="C10" s="325"/>
      <c r="D10" s="324"/>
      <c r="E10" s="324"/>
      <c r="F10" s="324"/>
      <c r="G10" s="324"/>
      <c r="H10" s="324"/>
      <c r="I10" s="324"/>
      <c r="J10" s="324"/>
      <c r="K10" s="324"/>
    </row>
    <row r="11" spans="2:11" ht="15.75">
      <c r="B11" s="324">
        <v>2</v>
      </c>
      <c r="C11" s="326" t="s">
        <v>197</v>
      </c>
      <c r="D11" s="107"/>
      <c r="E11" s="107"/>
      <c r="F11" s="107"/>
      <c r="G11" s="324"/>
      <c r="H11" s="324"/>
      <c r="I11" s="107"/>
      <c r="J11" s="324"/>
      <c r="K11" s="324"/>
    </row>
    <row r="12" spans="2:11" ht="15">
      <c r="B12" s="325"/>
      <c r="C12" s="325" t="s">
        <v>206</v>
      </c>
      <c r="D12" s="107">
        <v>0</v>
      </c>
      <c r="E12" s="107">
        <v>0</v>
      </c>
      <c r="F12" s="107">
        <v>0</v>
      </c>
      <c r="G12" s="107">
        <v>0</v>
      </c>
      <c r="H12" s="107">
        <f>G12</f>
        <v>0</v>
      </c>
      <c r="I12" s="107">
        <v>0</v>
      </c>
      <c r="J12" s="107">
        <v>0</v>
      </c>
      <c r="K12" s="107">
        <v>0</v>
      </c>
    </row>
    <row r="13" spans="2:11" ht="15">
      <c r="B13" s="325"/>
      <c r="C13" s="325" t="s">
        <v>205</v>
      </c>
      <c r="D13" s="107">
        <v>0</v>
      </c>
      <c r="E13" s="107">
        <v>0</v>
      </c>
      <c r="F13" s="107">
        <v>0</v>
      </c>
      <c r="G13" s="107">
        <v>0</v>
      </c>
      <c r="H13" s="107">
        <f t="shared" ref="H13:H20" si="0">G13</f>
        <v>0</v>
      </c>
      <c r="I13" s="107">
        <v>0</v>
      </c>
      <c r="J13" s="107">
        <v>0</v>
      </c>
      <c r="K13" s="107">
        <v>0</v>
      </c>
    </row>
    <row r="14" spans="2:11" ht="15.75">
      <c r="B14" s="325"/>
      <c r="C14" s="326" t="s">
        <v>195</v>
      </c>
      <c r="D14" s="107">
        <f>D12+D13</f>
        <v>0</v>
      </c>
      <c r="E14" s="107">
        <f t="shared" ref="E14:G14" si="1">E12+E13</f>
        <v>0</v>
      </c>
      <c r="F14" s="107">
        <f t="shared" si="1"/>
        <v>0</v>
      </c>
      <c r="G14" s="107">
        <f t="shared" si="1"/>
        <v>0</v>
      </c>
      <c r="H14" s="107">
        <f t="shared" si="0"/>
        <v>0</v>
      </c>
      <c r="I14" s="107">
        <f t="shared" ref="I14" si="2">I12+I13</f>
        <v>0</v>
      </c>
      <c r="J14" s="107">
        <f t="shared" ref="J14" si="3">J12+J13</f>
        <v>0</v>
      </c>
      <c r="K14" s="107">
        <f t="shared" ref="K14" si="4">K12+K13</f>
        <v>0</v>
      </c>
    </row>
    <row r="15" spans="2:11" ht="15">
      <c r="B15" s="325"/>
      <c r="C15" s="325"/>
      <c r="D15" s="324"/>
      <c r="E15" s="324"/>
      <c r="F15" s="324"/>
      <c r="G15" s="324"/>
      <c r="H15" s="107"/>
      <c r="I15" s="324"/>
      <c r="J15" s="324"/>
      <c r="K15" s="324"/>
    </row>
    <row r="16" spans="2:11" ht="15">
      <c r="B16" s="324">
        <v>3</v>
      </c>
      <c r="C16" s="325" t="s">
        <v>0</v>
      </c>
      <c r="D16" s="107">
        <f>D9</f>
        <v>0</v>
      </c>
      <c r="E16" s="107">
        <v>0</v>
      </c>
      <c r="F16" s="107">
        <v>0</v>
      </c>
      <c r="G16" s="107">
        <v>0</v>
      </c>
      <c r="H16" s="107">
        <v>0</v>
      </c>
      <c r="I16" s="107">
        <v>0</v>
      </c>
      <c r="J16" s="107">
        <v>0</v>
      </c>
      <c r="K16" s="107">
        <v>0</v>
      </c>
    </row>
    <row r="17" spans="2:11" ht="15">
      <c r="B17" s="324">
        <v>4</v>
      </c>
      <c r="C17" s="325" t="s">
        <v>198</v>
      </c>
      <c r="D17" s="107">
        <v>0</v>
      </c>
      <c r="E17" s="107">
        <f>E9</f>
        <v>23.378697415999987</v>
      </c>
      <c r="F17" s="107">
        <f t="shared" ref="F17:K17" si="5">F9</f>
        <v>23.378697415999987</v>
      </c>
      <c r="G17" s="107">
        <f t="shared" si="5"/>
        <v>0</v>
      </c>
      <c r="H17" s="107">
        <f t="shared" si="5"/>
        <v>0</v>
      </c>
      <c r="I17" s="107">
        <f t="shared" si="5"/>
        <v>17.891082249999997</v>
      </c>
      <c r="J17" s="107">
        <f t="shared" si="5"/>
        <v>0</v>
      </c>
      <c r="K17" s="107">
        <f t="shared" si="5"/>
        <v>29.9</v>
      </c>
    </row>
    <row r="18" spans="2:11" ht="15">
      <c r="B18" s="324">
        <v>5</v>
      </c>
      <c r="C18" s="325" t="s">
        <v>315</v>
      </c>
      <c r="D18" s="107">
        <v>0</v>
      </c>
      <c r="E18" s="107">
        <v>0</v>
      </c>
      <c r="F18" s="107">
        <v>0</v>
      </c>
      <c r="G18" s="107">
        <v>0</v>
      </c>
      <c r="H18" s="107">
        <f t="shared" si="0"/>
        <v>0</v>
      </c>
      <c r="I18" s="107">
        <v>0</v>
      </c>
      <c r="J18" s="107">
        <v>0</v>
      </c>
      <c r="K18" s="107">
        <v>0</v>
      </c>
    </row>
    <row r="19" spans="2:11" ht="15">
      <c r="B19" s="325"/>
      <c r="C19" s="325"/>
      <c r="D19" s="324"/>
      <c r="E19" s="324"/>
      <c r="F19" s="324"/>
      <c r="G19" s="324"/>
      <c r="H19" s="107"/>
      <c r="I19" s="324"/>
      <c r="J19" s="324"/>
      <c r="K19" s="324"/>
    </row>
    <row r="20" spans="2:11" ht="15.75">
      <c r="B20" s="324">
        <v>6</v>
      </c>
      <c r="C20" s="326" t="s">
        <v>316</v>
      </c>
      <c r="D20" s="104">
        <f>D14+D16+D17+D18</f>
        <v>0</v>
      </c>
      <c r="E20" s="104">
        <f t="shared" ref="E20:G20" si="6">E14+E16+E17+E18</f>
        <v>23.378697415999987</v>
      </c>
      <c r="F20" s="104">
        <f t="shared" si="6"/>
        <v>23.378697415999987</v>
      </c>
      <c r="G20" s="104">
        <f t="shared" si="6"/>
        <v>0</v>
      </c>
      <c r="H20" s="104">
        <f t="shared" si="0"/>
        <v>0</v>
      </c>
      <c r="I20" s="104">
        <f t="shared" ref="I20" si="7">I14+I16+I17+I18</f>
        <v>17.891082249999997</v>
      </c>
      <c r="J20" s="104">
        <f t="shared" ref="J20:K20" si="8">J14+J16+J17+J18</f>
        <v>0</v>
      </c>
      <c r="K20" s="104">
        <f t="shared" si="8"/>
        <v>29.9</v>
      </c>
    </row>
    <row r="21" spans="2:11" ht="15">
      <c r="B21" s="323"/>
      <c r="C21" s="323"/>
      <c r="D21" s="323"/>
      <c r="E21" s="323"/>
      <c r="F21" s="323"/>
      <c r="G21" s="323"/>
      <c r="H21" s="323"/>
      <c r="I21" s="323"/>
      <c r="J21" s="323"/>
      <c r="K21" s="323"/>
    </row>
    <row r="22" spans="2:11" ht="15">
      <c r="B22" s="323"/>
      <c r="C22" s="323"/>
      <c r="D22" s="323"/>
      <c r="E22" s="323"/>
      <c r="F22" s="323"/>
      <c r="G22" s="323"/>
      <c r="H22" s="323"/>
      <c r="I22" s="323"/>
      <c r="J22" s="323"/>
      <c r="K22" s="323"/>
    </row>
    <row r="23" spans="2:11" ht="15.75">
      <c r="B23" s="648" t="s">
        <v>718</v>
      </c>
      <c r="C23" s="648"/>
      <c r="D23" s="648"/>
      <c r="E23" s="648"/>
      <c r="F23" s="648"/>
      <c r="G23" s="648"/>
      <c r="H23" s="648"/>
      <c r="I23" s="648"/>
      <c r="J23" s="648"/>
      <c r="K23" s="648"/>
    </row>
    <row r="24" spans="2:11" ht="15">
      <c r="B24" s="646"/>
      <c r="C24" s="646"/>
      <c r="D24" s="646"/>
      <c r="E24" s="646"/>
      <c r="F24" s="646"/>
      <c r="G24" s="646"/>
      <c r="H24" s="646"/>
      <c r="I24" s="646"/>
      <c r="J24" s="646"/>
      <c r="K24" s="646"/>
    </row>
  </sheetData>
  <mergeCells count="7">
    <mergeCell ref="B24:K24"/>
    <mergeCell ref="B6:B8"/>
    <mergeCell ref="C6:C8"/>
    <mergeCell ref="D6:F6"/>
    <mergeCell ref="J6:K6"/>
    <mergeCell ref="G6:I6"/>
    <mergeCell ref="B23:K23"/>
  </mergeCells>
  <pageMargins left="0.70866141732283472" right="0.70866141732283472" top="0.74803149606299213" bottom="0.74803149606299213" header="0.31496062992125984" footer="0.31496062992125984"/>
  <pageSetup scale="75" orientation="landscape" r:id="rId1"/>
</worksheet>
</file>

<file path=xl/worksheets/sheet11.xml><?xml version="1.0" encoding="utf-8"?>
<worksheet xmlns="http://schemas.openxmlformats.org/spreadsheetml/2006/main" xmlns:r="http://schemas.openxmlformats.org/officeDocument/2006/relationships">
  <sheetPr>
    <pageSetUpPr fitToPage="1"/>
  </sheetPr>
  <dimension ref="B1:Q107"/>
  <sheetViews>
    <sheetView showGridLines="0" topLeftCell="A16" zoomScaleSheetLayoutView="90" workbookViewId="0">
      <selection activeCell="I30" sqref="I30"/>
    </sheetView>
  </sheetViews>
  <sheetFormatPr defaultColWidth="9.140625" defaultRowHeight="15"/>
  <cols>
    <col min="1" max="1" width="4.140625" style="53" customWidth="1"/>
    <col min="2" max="2" width="9.140625" style="53"/>
    <col min="3" max="3" width="23.7109375" style="53" customWidth="1"/>
    <col min="4" max="4" width="14.28515625" style="53" hidden="1" customWidth="1"/>
    <col min="5" max="6" width="13.28515625" style="53" customWidth="1"/>
    <col min="7" max="7" width="12.85546875" style="53" customWidth="1"/>
    <col min="8" max="8" width="14.85546875" style="53" customWidth="1"/>
    <col min="9" max="9" width="10.85546875" style="53" customWidth="1"/>
    <col min="10" max="10" width="17" style="53" customWidth="1"/>
    <col min="11" max="12" width="10.85546875" style="53" customWidth="1"/>
    <col min="13" max="13" width="13.7109375" style="53" customWidth="1"/>
    <col min="14" max="14" width="15.28515625" style="53" customWidth="1"/>
    <col min="15" max="15" width="10.85546875" style="53" customWidth="1"/>
    <col min="16" max="16" width="13.85546875" style="53" bestFit="1" customWidth="1"/>
    <col min="17" max="21" width="11.85546875" style="53" bestFit="1" customWidth="1"/>
    <col min="22" max="22" width="11.7109375" style="53" bestFit="1" customWidth="1"/>
    <col min="23" max="16384" width="9.140625" style="53"/>
  </cols>
  <sheetData>
    <row r="1" spans="2:17" ht="15.75">
      <c r="B1" s="54"/>
    </row>
    <row r="2" spans="2:17" ht="15.75">
      <c r="H2" s="126" t="s">
        <v>395</v>
      </c>
      <c r="I2" s="126"/>
    </row>
    <row r="3" spans="2:17" ht="15.75">
      <c r="H3" s="126" t="s">
        <v>396</v>
      </c>
      <c r="I3" s="126"/>
    </row>
    <row r="4" spans="2:17" ht="15.75">
      <c r="H4" s="52" t="s">
        <v>286</v>
      </c>
      <c r="I4" s="52"/>
    </row>
    <row r="5" spans="2:17" ht="15.75">
      <c r="B5" s="349"/>
      <c r="C5" s="350"/>
      <c r="D5" s="327"/>
      <c r="E5" s="328"/>
      <c r="F5" s="351"/>
      <c r="G5" s="329"/>
      <c r="H5" s="330"/>
      <c r="I5" s="331"/>
      <c r="J5" s="330"/>
      <c r="K5" s="332"/>
      <c r="L5" s="330"/>
      <c r="M5" s="330"/>
      <c r="N5" s="330"/>
      <c r="O5" s="330"/>
    </row>
    <row r="6" spans="2:17" ht="15.75">
      <c r="O6" s="61" t="s">
        <v>4</v>
      </c>
    </row>
    <row r="7" spans="2:17" ht="15.75">
      <c r="B7" s="650" t="s">
        <v>427</v>
      </c>
      <c r="C7" s="650"/>
      <c r="D7" s="650"/>
      <c r="E7" s="650"/>
      <c r="F7" s="650"/>
      <c r="G7" s="650"/>
      <c r="H7" s="650"/>
      <c r="I7" s="650"/>
      <c r="J7" s="650"/>
      <c r="K7" s="650"/>
      <c r="L7" s="650"/>
      <c r="M7" s="650"/>
      <c r="N7" s="650"/>
      <c r="O7" s="650"/>
    </row>
    <row r="8" spans="2:17" ht="15.75">
      <c r="B8" s="649" t="s">
        <v>2</v>
      </c>
      <c r="C8" s="651" t="s">
        <v>279</v>
      </c>
      <c r="D8" s="649" t="s">
        <v>270</v>
      </c>
      <c r="E8" s="649" t="s">
        <v>722</v>
      </c>
      <c r="F8" s="649" t="s">
        <v>271</v>
      </c>
      <c r="G8" s="649"/>
      <c r="H8" s="649"/>
      <c r="I8" s="649"/>
      <c r="J8" s="649" t="s">
        <v>272</v>
      </c>
      <c r="K8" s="649"/>
      <c r="L8" s="649"/>
      <c r="M8" s="649"/>
      <c r="N8" s="649" t="s">
        <v>273</v>
      </c>
      <c r="O8" s="649"/>
    </row>
    <row r="9" spans="2:17" ht="63">
      <c r="B9" s="649"/>
      <c r="C9" s="651"/>
      <c r="D9" s="649"/>
      <c r="E9" s="649"/>
      <c r="F9" s="363" t="s">
        <v>274</v>
      </c>
      <c r="G9" s="363" t="s">
        <v>135</v>
      </c>
      <c r="H9" s="363" t="s">
        <v>275</v>
      </c>
      <c r="I9" s="363" t="s">
        <v>276</v>
      </c>
      <c r="J9" s="363" t="s">
        <v>723</v>
      </c>
      <c r="K9" s="363" t="s">
        <v>135</v>
      </c>
      <c r="L9" s="363" t="s">
        <v>277</v>
      </c>
      <c r="M9" s="363" t="s">
        <v>278</v>
      </c>
      <c r="N9" s="363" t="s">
        <v>274</v>
      </c>
      <c r="O9" s="363" t="s">
        <v>276</v>
      </c>
    </row>
    <row r="10" spans="2:17" ht="15.75">
      <c r="B10" s="364">
        <v>1</v>
      </c>
      <c r="C10" s="352" t="s">
        <v>409</v>
      </c>
      <c r="D10" s="336"/>
      <c r="E10" s="353">
        <f>90/(25-7.33)/100</f>
        <v>5.0933786078098467E-2</v>
      </c>
      <c r="F10" s="333">
        <v>4968.4248838999993</v>
      </c>
      <c r="G10" s="334">
        <v>0</v>
      </c>
      <c r="H10" s="333">
        <v>0</v>
      </c>
      <c r="I10" s="333">
        <f>F10+G10-H10</f>
        <v>4968.4248838999993</v>
      </c>
      <c r="J10" s="333">
        <v>1802.8274725163997</v>
      </c>
      <c r="K10" s="335">
        <f>AVERAGE(F10,I10)*E10</f>
        <v>253.06069018166377</v>
      </c>
      <c r="L10" s="333">
        <v>0</v>
      </c>
      <c r="M10" s="333">
        <f>J10+K10-L10</f>
        <v>2055.8881626980633</v>
      </c>
      <c r="N10" s="333">
        <f>F10-J10</f>
        <v>3165.5974113835996</v>
      </c>
      <c r="O10" s="333">
        <f>I10-M10</f>
        <v>2912.536721201936</v>
      </c>
      <c r="Q10" s="310"/>
    </row>
    <row r="11" spans="2:17" ht="15.75">
      <c r="B11" s="364">
        <v>2</v>
      </c>
      <c r="C11" s="365" t="s">
        <v>410</v>
      </c>
      <c r="D11" s="336"/>
      <c r="E11" s="353">
        <f>90/(25-7.33)/100</f>
        <v>5.0933786078098467E-2</v>
      </c>
      <c r="F11" s="333">
        <v>1013.7100606131501</v>
      </c>
      <c r="G11" s="337">
        <v>0.50618479399997796</v>
      </c>
      <c r="H11" s="333">
        <v>0</v>
      </c>
      <c r="I11" s="333">
        <f t="shared" ref="I11:I32" si="0">F11+G11-H11</f>
        <v>1014.21624540715</v>
      </c>
      <c r="J11" s="333">
        <v>361.89450993867598</v>
      </c>
      <c r="K11" s="335">
        <f t="shared" ref="K11:K31" si="1">AVERAGE(F11,I11)*E11</f>
        <v>51.644982326493206</v>
      </c>
      <c r="L11" s="333">
        <v>0</v>
      </c>
      <c r="M11" s="333">
        <f t="shared" ref="M11:M33" si="2">J11+K11-L11</f>
        <v>413.5394922651692</v>
      </c>
      <c r="N11" s="333">
        <f t="shared" ref="N11:N32" si="3">F11-J11</f>
        <v>651.81555067447403</v>
      </c>
      <c r="O11" s="333">
        <f t="shared" ref="O11:O32" si="4">I11-M11</f>
        <v>600.67675314198084</v>
      </c>
    </row>
    <row r="12" spans="2:17" ht="15.75">
      <c r="B12" s="364">
        <v>3</v>
      </c>
      <c r="C12" s="354" t="s">
        <v>237</v>
      </c>
      <c r="D12" s="336"/>
      <c r="E12" s="353">
        <v>0</v>
      </c>
      <c r="F12" s="333">
        <v>56.023953599999999</v>
      </c>
      <c r="G12" s="337">
        <v>1.8533040999999999</v>
      </c>
      <c r="H12" s="333">
        <v>0</v>
      </c>
      <c r="I12" s="333">
        <f t="shared" si="0"/>
        <v>57.877257700000001</v>
      </c>
      <c r="J12" s="333">
        <v>0</v>
      </c>
      <c r="K12" s="335">
        <f t="shared" si="1"/>
        <v>0</v>
      </c>
      <c r="L12" s="333">
        <v>0</v>
      </c>
      <c r="M12" s="333">
        <f t="shared" si="2"/>
        <v>0</v>
      </c>
      <c r="N12" s="333">
        <f t="shared" si="3"/>
        <v>56.023953599999999</v>
      </c>
      <c r="O12" s="333">
        <f t="shared" si="4"/>
        <v>57.877257700000001</v>
      </c>
    </row>
    <row r="13" spans="2:17" ht="30">
      <c r="B13" s="364">
        <v>4</v>
      </c>
      <c r="C13" s="354" t="s">
        <v>411</v>
      </c>
      <c r="D13" s="336"/>
      <c r="E13" s="353">
        <f>90/(25-7.33)/100</f>
        <v>5.0933786078098467E-2</v>
      </c>
      <c r="F13" s="333">
        <v>0.13669755</v>
      </c>
      <c r="G13" s="337">
        <v>0</v>
      </c>
      <c r="H13" s="333">
        <v>0</v>
      </c>
      <c r="I13" s="333">
        <f t="shared" si="0"/>
        <v>0.13669755</v>
      </c>
      <c r="J13" s="333">
        <v>2.2146765960000002E-2</v>
      </c>
      <c r="K13" s="335">
        <f t="shared" si="1"/>
        <v>6.9625237691001689E-3</v>
      </c>
      <c r="L13" s="333">
        <v>0</v>
      </c>
      <c r="M13" s="333">
        <f t="shared" si="2"/>
        <v>2.9109289729100173E-2</v>
      </c>
      <c r="N13" s="333">
        <f t="shared" si="3"/>
        <v>0.11455078403999999</v>
      </c>
      <c r="O13" s="333">
        <f t="shared" si="4"/>
        <v>0.10758826027089982</v>
      </c>
    </row>
    <row r="14" spans="2:17" ht="30">
      <c r="B14" s="364">
        <v>5</v>
      </c>
      <c r="C14" s="354" t="s">
        <v>397</v>
      </c>
      <c r="D14" s="336"/>
      <c r="E14" s="353">
        <f>90/(25-7.33)/100</f>
        <v>5.0933786078098467E-2</v>
      </c>
      <c r="F14" s="333">
        <v>26.182953647999998</v>
      </c>
      <c r="G14" s="337">
        <v>1.6758404790000014</v>
      </c>
      <c r="H14" s="333">
        <v>0</v>
      </c>
      <c r="I14" s="333">
        <f t="shared" si="0"/>
        <v>27.858794126999999</v>
      </c>
      <c r="J14" s="333">
        <v>8.7615071152223987</v>
      </c>
      <c r="K14" s="335">
        <f t="shared" si="1"/>
        <v>1.3762754102292019</v>
      </c>
      <c r="L14" s="333">
        <v>0</v>
      </c>
      <c r="M14" s="333">
        <f t="shared" si="2"/>
        <v>10.1377825254516</v>
      </c>
      <c r="N14" s="333">
        <f t="shared" si="3"/>
        <v>17.421446532777601</v>
      </c>
      <c r="O14" s="333">
        <f t="shared" si="4"/>
        <v>17.721011601548398</v>
      </c>
    </row>
    <row r="15" spans="2:17" ht="15.75">
      <c r="B15" s="364">
        <v>6</v>
      </c>
      <c r="C15" s="354" t="s">
        <v>412</v>
      </c>
      <c r="D15" s="336"/>
      <c r="E15" s="353">
        <f>90/(10-7.33)/100</f>
        <v>0.3370786516853933</v>
      </c>
      <c r="F15" s="333">
        <v>16.167150415286287</v>
      </c>
      <c r="G15" s="337">
        <v>0.97455940400000074</v>
      </c>
      <c r="H15" s="333">
        <v>0</v>
      </c>
      <c r="I15" s="333">
        <f t="shared" si="0"/>
        <v>17.141709819286287</v>
      </c>
      <c r="J15" s="333">
        <v>3.0515188151017001</v>
      </c>
      <c r="K15" s="335">
        <f t="shared" si="1"/>
        <v>5.6138528485234689</v>
      </c>
      <c r="L15" s="333">
        <v>0</v>
      </c>
      <c r="M15" s="333">
        <f t="shared" si="2"/>
        <v>8.6653716636251694</v>
      </c>
      <c r="N15" s="333">
        <f t="shared" si="3"/>
        <v>13.115631600184587</v>
      </c>
      <c r="O15" s="333">
        <f t="shared" si="4"/>
        <v>8.4763381556611179</v>
      </c>
    </row>
    <row r="16" spans="2:17" ht="30">
      <c r="B16" s="364">
        <v>7</v>
      </c>
      <c r="C16" s="354" t="s">
        <v>398</v>
      </c>
      <c r="D16" s="336"/>
      <c r="E16" s="353">
        <f>90/(10-7.33)/100</f>
        <v>0.3370786516853933</v>
      </c>
      <c r="F16" s="333">
        <v>51.015202689812853</v>
      </c>
      <c r="G16" s="337">
        <v>0</v>
      </c>
      <c r="H16" s="333">
        <v>0</v>
      </c>
      <c r="I16" s="333">
        <f t="shared" si="0"/>
        <v>51.015202689812853</v>
      </c>
      <c r="J16" s="333">
        <v>10.7868006206276</v>
      </c>
      <c r="K16" s="335">
        <f t="shared" si="1"/>
        <v>17.196135738139166</v>
      </c>
      <c r="L16" s="333">
        <v>0</v>
      </c>
      <c r="M16" s="333">
        <f t="shared" si="2"/>
        <v>27.982936358766764</v>
      </c>
      <c r="N16" s="333">
        <f t="shared" si="3"/>
        <v>40.22840206918525</v>
      </c>
      <c r="O16" s="333">
        <f t="shared" si="4"/>
        <v>23.032266331046088</v>
      </c>
    </row>
    <row r="17" spans="2:16" ht="15.75">
      <c r="B17" s="364">
        <v>8</v>
      </c>
      <c r="C17" s="354" t="s">
        <v>413</v>
      </c>
      <c r="D17" s="336"/>
      <c r="E17" s="353">
        <f>90/(30-7.33)/100</f>
        <v>3.970004411116012E-2</v>
      </c>
      <c r="F17" s="333">
        <v>17.1938</v>
      </c>
      <c r="G17" s="337">
        <v>0</v>
      </c>
      <c r="H17" s="333">
        <v>0</v>
      </c>
      <c r="I17" s="333">
        <f t="shared" si="0"/>
        <v>17.1938</v>
      </c>
      <c r="J17" s="333">
        <v>4.0152912199999999</v>
      </c>
      <c r="K17" s="335">
        <f t="shared" si="1"/>
        <v>0.68259461843846481</v>
      </c>
      <c r="L17" s="333">
        <v>0</v>
      </c>
      <c r="M17" s="333">
        <f t="shared" si="2"/>
        <v>4.6978858384384647</v>
      </c>
      <c r="N17" s="333">
        <f t="shared" si="3"/>
        <v>13.17850878</v>
      </c>
      <c r="O17" s="333">
        <f t="shared" si="4"/>
        <v>12.495914161561535</v>
      </c>
    </row>
    <row r="18" spans="2:16" ht="15.75">
      <c r="B18" s="364">
        <v>9</v>
      </c>
      <c r="C18" s="354" t="s">
        <v>399</v>
      </c>
      <c r="D18" s="336"/>
      <c r="E18" s="353">
        <f>90/(30-7.33)/100</f>
        <v>3.970004411116012E-2</v>
      </c>
      <c r="F18" s="333">
        <v>56.095596100999998</v>
      </c>
      <c r="G18" s="337">
        <v>0</v>
      </c>
      <c r="H18" s="333">
        <v>0</v>
      </c>
      <c r="I18" s="333">
        <f t="shared" si="0"/>
        <v>56.095596100999998</v>
      </c>
      <c r="J18" s="333">
        <v>12.2883680783785</v>
      </c>
      <c r="K18" s="335">
        <f t="shared" si="1"/>
        <v>2.2269976396515214</v>
      </c>
      <c r="L18" s="333">
        <v>0</v>
      </c>
      <c r="M18" s="333">
        <f t="shared" si="2"/>
        <v>14.515365718030022</v>
      </c>
      <c r="N18" s="333">
        <f t="shared" si="3"/>
        <v>43.807228022621501</v>
      </c>
      <c r="O18" s="333">
        <f t="shared" si="4"/>
        <v>41.580230382969972</v>
      </c>
    </row>
    <row r="19" spans="2:16" ht="15.75">
      <c r="B19" s="364">
        <v>10</v>
      </c>
      <c r="C19" s="354" t="s">
        <v>414</v>
      </c>
      <c r="D19" s="336"/>
      <c r="E19" s="353">
        <f>90/(25-7.33)/100</f>
        <v>5.0933786078098467E-2</v>
      </c>
      <c r="F19" s="333">
        <v>84.22</v>
      </c>
      <c r="G19" s="337">
        <v>0</v>
      </c>
      <c r="H19" s="333">
        <v>0</v>
      </c>
      <c r="I19" s="333">
        <f t="shared" si="0"/>
        <v>84.22</v>
      </c>
      <c r="J19" s="333">
        <v>31.093178159999997</v>
      </c>
      <c r="K19" s="335">
        <f t="shared" si="1"/>
        <v>4.2896434634974527</v>
      </c>
      <c r="L19" s="333">
        <v>0</v>
      </c>
      <c r="M19" s="333">
        <f t="shared" si="2"/>
        <v>35.382821623497449</v>
      </c>
      <c r="N19" s="333">
        <f t="shared" si="3"/>
        <v>53.126821840000005</v>
      </c>
      <c r="O19" s="333">
        <f t="shared" si="4"/>
        <v>48.83717837650255</v>
      </c>
    </row>
    <row r="20" spans="2:16" ht="15.75">
      <c r="B20" s="364">
        <v>11</v>
      </c>
      <c r="C20" s="354" t="s">
        <v>415</v>
      </c>
      <c r="D20" s="336"/>
      <c r="E20" s="353">
        <f>90/(25-7.33)/100</f>
        <v>5.0933786078098467E-2</v>
      </c>
      <c r="F20" s="333">
        <v>319.34784598608479</v>
      </c>
      <c r="G20" s="337">
        <v>0</v>
      </c>
      <c r="H20" s="333">
        <v>0</v>
      </c>
      <c r="I20" s="333">
        <f t="shared" si="0"/>
        <v>319.34784598608479</v>
      </c>
      <c r="J20" s="333">
        <v>111.25244607095522</v>
      </c>
      <c r="K20" s="335">
        <f t="shared" si="1"/>
        <v>16.265594871956779</v>
      </c>
      <c r="L20" s="333">
        <v>0</v>
      </c>
      <c r="M20" s="333">
        <f t="shared" si="2"/>
        <v>127.51804094291199</v>
      </c>
      <c r="N20" s="333">
        <f t="shared" si="3"/>
        <v>208.09539991512958</v>
      </c>
      <c r="O20" s="333">
        <f t="shared" si="4"/>
        <v>191.8298050431728</v>
      </c>
    </row>
    <row r="21" spans="2:16" ht="30">
      <c r="B21" s="364">
        <v>12</v>
      </c>
      <c r="C21" s="354" t="s">
        <v>403</v>
      </c>
      <c r="D21" s="336"/>
      <c r="E21" s="353">
        <f>90/(30-7.33)/100</f>
        <v>3.970004411116012E-2</v>
      </c>
      <c r="F21" s="333">
        <v>3.0813688269999999</v>
      </c>
      <c r="G21" s="337">
        <v>0</v>
      </c>
      <c r="H21" s="333">
        <v>0</v>
      </c>
      <c r="I21" s="333">
        <f t="shared" si="0"/>
        <v>3.0813688269999999</v>
      </c>
      <c r="J21" s="333">
        <v>0.43706883423269999</v>
      </c>
      <c r="K21" s="335">
        <f t="shared" si="1"/>
        <v>0.12233047835465372</v>
      </c>
      <c r="L21" s="333">
        <v>0</v>
      </c>
      <c r="M21" s="333">
        <f t="shared" si="2"/>
        <v>0.55939931258735376</v>
      </c>
      <c r="N21" s="333">
        <f t="shared" si="3"/>
        <v>2.6442999927673001</v>
      </c>
      <c r="O21" s="333">
        <f t="shared" si="4"/>
        <v>2.5219695144126462</v>
      </c>
    </row>
    <row r="22" spans="2:16" ht="15.75">
      <c r="B22" s="364">
        <v>13</v>
      </c>
      <c r="C22" s="354" t="s">
        <v>400</v>
      </c>
      <c r="D22" s="336"/>
      <c r="E22" s="353">
        <f>E10</f>
        <v>5.0933786078098467E-2</v>
      </c>
      <c r="F22" s="333">
        <v>349.86444936589038</v>
      </c>
      <c r="G22" s="337">
        <v>16.643815146000009</v>
      </c>
      <c r="H22" s="333">
        <v>0</v>
      </c>
      <c r="I22" s="333">
        <f t="shared" si="0"/>
        <v>366.50826451189039</v>
      </c>
      <c r="J22" s="333">
        <v>107.53775182064641</v>
      </c>
      <c r="K22" s="335">
        <f t="shared" si="1"/>
        <v>18.243787280418864</v>
      </c>
      <c r="L22" s="333">
        <v>0</v>
      </c>
      <c r="M22" s="333">
        <f t="shared" si="2"/>
        <v>125.78153910106528</v>
      </c>
      <c r="N22" s="333">
        <f t="shared" si="3"/>
        <v>242.32669754524397</v>
      </c>
      <c r="O22" s="333">
        <f t="shared" si="4"/>
        <v>240.72672541082511</v>
      </c>
      <c r="P22" s="310"/>
    </row>
    <row r="23" spans="2:16" ht="45">
      <c r="B23" s="364">
        <v>14</v>
      </c>
      <c r="C23" s="354" t="s">
        <v>401</v>
      </c>
      <c r="D23" s="336"/>
      <c r="E23" s="353">
        <f>90/(30-7.33)/100</f>
        <v>3.970004411116012E-2</v>
      </c>
      <c r="F23" s="333">
        <v>122.50288218276806</v>
      </c>
      <c r="G23" s="337">
        <v>0.70782545400000174</v>
      </c>
      <c r="H23" s="333">
        <v>0</v>
      </c>
      <c r="I23" s="333">
        <f t="shared" si="0"/>
        <v>123.21070763676806</v>
      </c>
      <c r="J23" s="333">
        <v>23.852582457458197</v>
      </c>
      <c r="K23" s="335">
        <f t="shared" si="1"/>
        <v>4.8774201772735442</v>
      </c>
      <c r="L23" s="333">
        <v>0</v>
      </c>
      <c r="M23" s="333">
        <f t="shared" si="2"/>
        <v>28.73000263473174</v>
      </c>
      <c r="N23" s="333">
        <f t="shared" si="3"/>
        <v>98.650299725309864</v>
      </c>
      <c r="O23" s="333">
        <f t="shared" si="4"/>
        <v>94.480705002036331</v>
      </c>
    </row>
    <row r="24" spans="2:16" ht="15.75">
      <c r="B24" s="364">
        <v>15</v>
      </c>
      <c r="C24" s="354" t="s">
        <v>416</v>
      </c>
      <c r="D24" s="336"/>
      <c r="E24" s="353">
        <f>90/(30-7.33)/100</f>
        <v>3.970004411116012E-2</v>
      </c>
      <c r="F24" s="333">
        <v>1.3738999999999999</v>
      </c>
      <c r="G24" s="337">
        <v>0.34774906799999994</v>
      </c>
      <c r="H24" s="333">
        <v>0</v>
      </c>
      <c r="I24" s="333">
        <f t="shared" si="0"/>
        <v>1.7216490679999998</v>
      </c>
      <c r="J24" s="333">
        <v>0.26873138999999996</v>
      </c>
      <c r="K24" s="335">
        <f t="shared" si="1"/>
        <v>6.1446717273930286E-2</v>
      </c>
      <c r="L24" s="333">
        <v>0</v>
      </c>
      <c r="M24" s="333">
        <f t="shared" si="2"/>
        <v>0.33017810727393027</v>
      </c>
      <c r="N24" s="333">
        <f t="shared" si="3"/>
        <v>1.10516861</v>
      </c>
      <c r="O24" s="333">
        <f t="shared" si="4"/>
        <v>1.3914709607260696</v>
      </c>
    </row>
    <row r="25" spans="2:16" ht="15.75">
      <c r="B25" s="364">
        <v>16</v>
      </c>
      <c r="C25" s="354" t="s">
        <v>417</v>
      </c>
      <c r="D25" s="336"/>
      <c r="E25" s="353">
        <f>90/(30-7.33)/100</f>
        <v>3.970004411116012E-2</v>
      </c>
      <c r="F25" s="333">
        <v>18.516173290000001</v>
      </c>
      <c r="G25" s="337">
        <v>0</v>
      </c>
      <c r="H25" s="333">
        <v>0</v>
      </c>
      <c r="I25" s="333">
        <f t="shared" si="0"/>
        <v>18.516173290000001</v>
      </c>
      <c r="J25" s="333">
        <v>3.571772417429</v>
      </c>
      <c r="K25" s="335">
        <f t="shared" si="1"/>
        <v>0.73509289638288489</v>
      </c>
      <c r="L25" s="333">
        <v>0</v>
      </c>
      <c r="M25" s="333">
        <f t="shared" si="2"/>
        <v>4.3068653138118851</v>
      </c>
      <c r="N25" s="333">
        <f t="shared" si="3"/>
        <v>14.944400872571002</v>
      </c>
      <c r="O25" s="333">
        <f t="shared" si="4"/>
        <v>14.209307976188116</v>
      </c>
    </row>
    <row r="26" spans="2:16" ht="30">
      <c r="B26" s="364">
        <v>17</v>
      </c>
      <c r="C26" s="354" t="s">
        <v>418</v>
      </c>
      <c r="D26" s="336"/>
      <c r="E26" s="353">
        <f>90/(25-7.33)/100</f>
        <v>5.0933786078098467E-2</v>
      </c>
      <c r="F26" s="333">
        <v>2.2750565419999997</v>
      </c>
      <c r="G26" s="337">
        <v>0</v>
      </c>
      <c r="H26" s="333">
        <v>0</v>
      </c>
      <c r="I26" s="333">
        <f t="shared" si="0"/>
        <v>2.2750565419999997</v>
      </c>
      <c r="J26" s="333">
        <v>0.50205063812640005</v>
      </c>
      <c r="K26" s="335">
        <f t="shared" si="1"/>
        <v>0.11587724322580642</v>
      </c>
      <c r="L26" s="333">
        <v>0</v>
      </c>
      <c r="M26" s="333">
        <f t="shared" si="2"/>
        <v>0.61792788135220644</v>
      </c>
      <c r="N26" s="333">
        <f t="shared" si="3"/>
        <v>1.7730059038735997</v>
      </c>
      <c r="O26" s="333">
        <f t="shared" si="4"/>
        <v>1.6571286606477933</v>
      </c>
    </row>
    <row r="27" spans="2:16" ht="30">
      <c r="B27" s="364">
        <v>18</v>
      </c>
      <c r="C27" s="354" t="s">
        <v>419</v>
      </c>
      <c r="D27" s="336"/>
      <c r="E27" s="353">
        <f>90/(10-7.33)/100</f>
        <v>0.3370786516853933</v>
      </c>
      <c r="F27" s="333">
        <v>49.008899999999997</v>
      </c>
      <c r="G27" s="337">
        <v>0</v>
      </c>
      <c r="H27" s="333">
        <v>0</v>
      </c>
      <c r="I27" s="333">
        <f t="shared" si="0"/>
        <v>49.008899999999997</v>
      </c>
      <c r="J27" s="333">
        <v>17.850647759999998</v>
      </c>
      <c r="K27" s="335">
        <f t="shared" si="1"/>
        <v>16.519853932584272</v>
      </c>
      <c r="L27" s="333">
        <v>0</v>
      </c>
      <c r="M27" s="333">
        <f t="shared" si="2"/>
        <v>34.37050169258427</v>
      </c>
      <c r="N27" s="333">
        <f t="shared" si="3"/>
        <v>31.158252239999999</v>
      </c>
      <c r="O27" s="333">
        <f t="shared" si="4"/>
        <v>14.638398307415727</v>
      </c>
    </row>
    <row r="28" spans="2:16" ht="15.75">
      <c r="B28" s="364">
        <v>19</v>
      </c>
      <c r="C28" s="354" t="s">
        <v>420</v>
      </c>
      <c r="D28" s="336"/>
      <c r="E28" s="353">
        <f>90/(25-7.33)/100</f>
        <v>5.0933786078098467E-2</v>
      </c>
      <c r="F28" s="333">
        <v>24.400000000000002</v>
      </c>
      <c r="G28" s="337">
        <v>0</v>
      </c>
      <c r="H28" s="333">
        <v>0</v>
      </c>
      <c r="I28" s="333">
        <f t="shared" si="0"/>
        <v>24.400000000000002</v>
      </c>
      <c r="J28" s="333">
        <v>9.0332879999999989</v>
      </c>
      <c r="K28" s="335">
        <f t="shared" si="1"/>
        <v>1.2427843803056027</v>
      </c>
      <c r="L28" s="333">
        <v>0</v>
      </c>
      <c r="M28" s="333">
        <f t="shared" si="2"/>
        <v>10.276072380305601</v>
      </c>
      <c r="N28" s="333">
        <f t="shared" si="3"/>
        <v>15.366712000000003</v>
      </c>
      <c r="O28" s="333">
        <f t="shared" si="4"/>
        <v>14.123927619694401</v>
      </c>
    </row>
    <row r="29" spans="2:16" ht="30">
      <c r="B29" s="364">
        <v>20</v>
      </c>
      <c r="C29" s="354" t="s">
        <v>402</v>
      </c>
      <c r="D29" s="336"/>
      <c r="E29" s="353">
        <f>90/(10-7.33)/100</f>
        <v>0.3370786516853933</v>
      </c>
      <c r="F29" s="333">
        <v>6.2904070130000003</v>
      </c>
      <c r="G29" s="337">
        <v>0.66941897099999981</v>
      </c>
      <c r="H29" s="333">
        <v>0</v>
      </c>
      <c r="I29" s="333">
        <f t="shared" si="0"/>
        <v>6.9598259840000001</v>
      </c>
      <c r="J29" s="333">
        <v>1.9560149166355498</v>
      </c>
      <c r="K29" s="335">
        <f t="shared" si="1"/>
        <v>2.2331853365730341</v>
      </c>
      <c r="L29" s="333">
        <v>0</v>
      </c>
      <c r="M29" s="333">
        <f t="shared" si="2"/>
        <v>4.1892002532085844</v>
      </c>
      <c r="N29" s="333">
        <f t="shared" si="3"/>
        <v>4.33439209636445</v>
      </c>
      <c r="O29" s="333">
        <f t="shared" si="4"/>
        <v>2.7706257307914157</v>
      </c>
    </row>
    <row r="30" spans="2:16" ht="15.75">
      <c r="B30" s="364">
        <v>21</v>
      </c>
      <c r="C30" s="354" t="s">
        <v>421</v>
      </c>
      <c r="D30" s="336"/>
      <c r="E30" s="353">
        <f>90/(25-7.33)/100</f>
        <v>5.0933786078098467E-2</v>
      </c>
      <c r="F30" s="333">
        <v>7.3088520170000022</v>
      </c>
      <c r="G30" s="337">
        <v>0</v>
      </c>
      <c r="H30" s="333">
        <v>0</v>
      </c>
      <c r="I30" s="333">
        <f t="shared" si="0"/>
        <v>7.3088520170000022</v>
      </c>
      <c r="J30" s="333">
        <v>2.3519232000000003</v>
      </c>
      <c r="K30" s="335">
        <f t="shared" si="1"/>
        <v>0.37226750511035661</v>
      </c>
      <c r="L30" s="333">
        <v>0</v>
      </c>
      <c r="M30" s="333">
        <f t="shared" si="2"/>
        <v>2.7241907051103569</v>
      </c>
      <c r="N30" s="333">
        <f t="shared" si="3"/>
        <v>4.9569288170000014</v>
      </c>
      <c r="O30" s="333">
        <f t="shared" si="4"/>
        <v>4.5846613118896453</v>
      </c>
    </row>
    <row r="31" spans="2:16" ht="15.75">
      <c r="B31" s="364">
        <v>22</v>
      </c>
      <c r="C31" s="355" t="s">
        <v>422</v>
      </c>
      <c r="D31" s="336"/>
      <c r="E31" s="353">
        <f>90/(10-7.33)/100</f>
        <v>0.3370786516853933</v>
      </c>
      <c r="F31" s="333">
        <v>30.742353598290212</v>
      </c>
      <c r="G31" s="337">
        <v>0</v>
      </c>
      <c r="H31" s="333">
        <v>0</v>
      </c>
      <c r="I31" s="333">
        <f t="shared" si="0"/>
        <v>30.742353598290212</v>
      </c>
      <c r="J31" s="333">
        <v>8.8730399999999996</v>
      </c>
      <c r="K31" s="335">
        <f t="shared" si="1"/>
        <v>10.362591100547263</v>
      </c>
      <c r="L31" s="333">
        <v>0</v>
      </c>
      <c r="M31" s="333">
        <f t="shared" si="2"/>
        <v>19.235631100547263</v>
      </c>
      <c r="N31" s="333">
        <f t="shared" si="3"/>
        <v>21.869313598290212</v>
      </c>
      <c r="O31" s="333">
        <f t="shared" si="4"/>
        <v>11.506722497742949</v>
      </c>
    </row>
    <row r="32" spans="2:16" ht="63">
      <c r="B32" s="364">
        <v>23</v>
      </c>
      <c r="C32" s="356" t="s">
        <v>423</v>
      </c>
      <c r="D32" s="336"/>
      <c r="E32" s="357" t="s">
        <v>424</v>
      </c>
      <c r="F32" s="333">
        <v>1556.1436000000001</v>
      </c>
      <c r="G32" s="337">
        <v>0</v>
      </c>
      <c r="H32" s="333">
        <v>0</v>
      </c>
      <c r="I32" s="333">
        <f t="shared" si="0"/>
        <v>1556.1436000000001</v>
      </c>
      <c r="J32" s="333">
        <v>560.49034446664621</v>
      </c>
      <c r="K32" s="358">
        <f>SUM(K10:K31)/SUM(I10:I31)*I32</f>
        <v>87.445454984414923</v>
      </c>
      <c r="L32" s="333">
        <v>0</v>
      </c>
      <c r="M32" s="333">
        <f t="shared" si="2"/>
        <v>647.93579945106114</v>
      </c>
      <c r="N32" s="333">
        <f t="shared" si="3"/>
        <v>995.6532555333539</v>
      </c>
      <c r="O32" s="333">
        <f t="shared" si="4"/>
        <v>908.20780054893896</v>
      </c>
    </row>
    <row r="33" spans="2:17" ht="15.75">
      <c r="B33" s="364">
        <v>24</v>
      </c>
      <c r="C33" s="359" t="s">
        <v>425</v>
      </c>
      <c r="D33" s="336"/>
      <c r="E33" s="338"/>
      <c r="F33" s="360">
        <f t="shared" ref="F33:K33" si="5">SUM(F10:F32)</f>
        <v>8780.0260873392799</v>
      </c>
      <c r="G33" s="361">
        <f t="shared" si="5"/>
        <v>23.378697415999987</v>
      </c>
      <c r="H33" s="361">
        <f t="shared" si="5"/>
        <v>0</v>
      </c>
      <c r="I33" s="361">
        <f t="shared" si="5"/>
        <v>8803.4047847552811</v>
      </c>
      <c r="J33" s="361">
        <f t="shared" si="5"/>
        <v>3082.7184552024955</v>
      </c>
      <c r="K33" s="361">
        <f t="shared" si="5"/>
        <v>494.69582165482728</v>
      </c>
      <c r="L33" s="361">
        <f t="shared" ref="L33:O33" si="6">SUM(L10:L32)</f>
        <v>0</v>
      </c>
      <c r="M33" s="339">
        <f t="shared" si="2"/>
        <v>3577.4142768573229</v>
      </c>
      <c r="N33" s="361">
        <f t="shared" si="6"/>
        <v>5697.3076321367889</v>
      </c>
      <c r="O33" s="361">
        <f t="shared" si="6"/>
        <v>5225.99050789796</v>
      </c>
      <c r="P33" s="310"/>
      <c r="Q33" s="310"/>
    </row>
    <row r="34" spans="2:17" ht="15.75">
      <c r="B34" s="366">
        <v>25</v>
      </c>
      <c r="C34" s="367" t="s">
        <v>426</v>
      </c>
      <c r="D34" s="336"/>
      <c r="E34" s="366"/>
      <c r="F34" s="361"/>
      <c r="G34" s="337"/>
      <c r="H34" s="333"/>
      <c r="I34" s="339">
        <f>AVERAGE(I33,F33)</f>
        <v>8791.7154360472814</v>
      </c>
      <c r="J34" s="333"/>
      <c r="K34" s="340">
        <f>K33/I34</f>
        <v>5.6268406917096545E-2</v>
      </c>
      <c r="L34" s="333"/>
      <c r="M34" s="333"/>
      <c r="N34" s="333"/>
      <c r="O34" s="333"/>
    </row>
    <row r="35" spans="2:17" ht="15.75">
      <c r="B35" s="341"/>
      <c r="C35" s="342"/>
      <c r="D35" s="343"/>
      <c r="E35" s="341"/>
      <c r="F35" s="362"/>
      <c r="G35" s="344"/>
      <c r="H35" s="345"/>
      <c r="I35" s="346"/>
      <c r="J35" s="345"/>
      <c r="K35" s="332"/>
      <c r="L35" s="345"/>
      <c r="M35" s="345"/>
      <c r="N35" s="345"/>
      <c r="O35" s="345"/>
    </row>
    <row r="36" spans="2:17" ht="51.75" customHeight="1">
      <c r="B36" s="652" t="s">
        <v>721</v>
      </c>
      <c r="C36" s="652"/>
      <c r="D36" s="652"/>
      <c r="E36" s="652"/>
      <c r="F36" s="652"/>
      <c r="G36" s="652"/>
      <c r="H36" s="652"/>
      <c r="I36" s="652"/>
      <c r="J36" s="652"/>
      <c r="K36" s="652"/>
      <c r="L36" s="652"/>
      <c r="M36" s="652"/>
      <c r="N36" s="652"/>
      <c r="O36" s="652"/>
    </row>
    <row r="37" spans="2:17" ht="15.75">
      <c r="B37" s="341"/>
      <c r="C37" s="342"/>
      <c r="D37" s="343"/>
      <c r="E37" s="341"/>
      <c r="F37" s="362"/>
      <c r="G37" s="344"/>
      <c r="H37" s="345"/>
      <c r="I37" s="346"/>
      <c r="J37" s="345"/>
      <c r="K37" s="332"/>
      <c r="L37" s="345"/>
      <c r="M37" s="345"/>
      <c r="N37" s="345"/>
      <c r="O37" s="345"/>
    </row>
    <row r="38" spans="2:17" ht="15.75">
      <c r="B38" s="341"/>
      <c r="C38" s="342"/>
      <c r="D38" s="343"/>
      <c r="E38" s="341"/>
      <c r="F38" s="362"/>
      <c r="G38" s="344"/>
      <c r="H38" s="345"/>
      <c r="I38" s="346"/>
      <c r="J38" s="345"/>
      <c r="K38" s="332"/>
      <c r="L38" s="345"/>
      <c r="M38" s="345"/>
      <c r="N38" s="345"/>
      <c r="O38" s="345"/>
    </row>
    <row r="39" spans="2:17" ht="15.75">
      <c r="B39" s="341"/>
      <c r="C39" s="342"/>
      <c r="D39" s="343"/>
      <c r="E39" s="341"/>
      <c r="F39" s="362"/>
      <c r="G39" s="344"/>
      <c r="H39" s="345"/>
      <c r="I39" s="346"/>
      <c r="J39" s="345"/>
      <c r="K39" s="332"/>
      <c r="L39" s="345"/>
      <c r="M39" s="345"/>
      <c r="N39" s="345"/>
      <c r="O39" s="345"/>
    </row>
    <row r="40" spans="2:17" ht="15.75">
      <c r="B40" s="347"/>
      <c r="C40" s="348"/>
      <c r="D40" s="327"/>
      <c r="E40" s="347"/>
      <c r="F40" s="351"/>
      <c r="G40" s="329"/>
      <c r="H40" s="330"/>
      <c r="I40" s="331"/>
      <c r="J40" s="330"/>
      <c r="K40" s="332"/>
      <c r="L40" s="330"/>
      <c r="M40" s="330"/>
      <c r="N40" s="330"/>
      <c r="O40" s="330"/>
    </row>
    <row r="41" spans="2:17" ht="15.75">
      <c r="O41" s="61" t="s">
        <v>4</v>
      </c>
    </row>
    <row r="42" spans="2:17" ht="15.75">
      <c r="B42" s="650" t="s">
        <v>428</v>
      </c>
      <c r="C42" s="650"/>
      <c r="D42" s="650"/>
      <c r="E42" s="650"/>
      <c r="F42" s="650"/>
      <c r="G42" s="650"/>
      <c r="H42" s="650"/>
      <c r="I42" s="650"/>
      <c r="J42" s="650"/>
      <c r="K42" s="650"/>
      <c r="L42" s="650"/>
      <c r="M42" s="650"/>
      <c r="N42" s="650"/>
      <c r="O42" s="650"/>
    </row>
    <row r="43" spans="2:17" ht="15.75">
      <c r="B43" s="649" t="s">
        <v>2</v>
      </c>
      <c r="C43" s="651" t="s">
        <v>279</v>
      </c>
      <c r="D43" s="649" t="s">
        <v>270</v>
      </c>
      <c r="E43" s="649" t="s">
        <v>722</v>
      </c>
      <c r="F43" s="649" t="s">
        <v>271</v>
      </c>
      <c r="G43" s="649"/>
      <c r="H43" s="649"/>
      <c r="I43" s="649"/>
      <c r="J43" s="649" t="s">
        <v>272</v>
      </c>
      <c r="K43" s="649"/>
      <c r="L43" s="649"/>
      <c r="M43" s="649"/>
      <c r="N43" s="649" t="s">
        <v>273</v>
      </c>
      <c r="O43" s="649"/>
    </row>
    <row r="44" spans="2:17" ht="63">
      <c r="B44" s="649"/>
      <c r="C44" s="651"/>
      <c r="D44" s="649"/>
      <c r="E44" s="649"/>
      <c r="F44" s="363" t="s">
        <v>274</v>
      </c>
      <c r="G44" s="363" t="s">
        <v>135</v>
      </c>
      <c r="H44" s="363" t="s">
        <v>275</v>
      </c>
      <c r="I44" s="363" t="s">
        <v>276</v>
      </c>
      <c r="J44" s="363" t="s">
        <v>723</v>
      </c>
      <c r="K44" s="363" t="s">
        <v>135</v>
      </c>
      <c r="L44" s="363" t="s">
        <v>277</v>
      </c>
      <c r="M44" s="363" t="s">
        <v>278</v>
      </c>
      <c r="N44" s="363" t="s">
        <v>274</v>
      </c>
      <c r="O44" s="363" t="s">
        <v>276</v>
      </c>
    </row>
    <row r="45" spans="2:17" ht="15.75">
      <c r="B45" s="364">
        <v>1</v>
      </c>
      <c r="C45" s="352" t="s">
        <v>409</v>
      </c>
      <c r="D45" s="336"/>
      <c r="E45" s="353">
        <f>90/(25-7.33)/100</f>
        <v>5.0933786078098467E-2</v>
      </c>
      <c r="F45" s="333">
        <f>I10</f>
        <v>4968.4248838999993</v>
      </c>
      <c r="G45" s="337">
        <v>0</v>
      </c>
      <c r="H45" s="333">
        <v>0</v>
      </c>
      <c r="I45" s="333">
        <f>F45+G45-H45</f>
        <v>4968.4248838999993</v>
      </c>
      <c r="J45" s="333">
        <f>M10</f>
        <v>2055.8881626980633</v>
      </c>
      <c r="K45" s="335">
        <f>AVERAGE(F45,I45)*E45</f>
        <v>253.06069018166377</v>
      </c>
      <c r="L45" s="333">
        <v>0</v>
      </c>
      <c r="M45" s="333">
        <f>J45+K45</f>
        <v>2308.9488528797269</v>
      </c>
      <c r="N45" s="333">
        <f>F45-J45</f>
        <v>2912.536721201936</v>
      </c>
      <c r="O45" s="333">
        <f>I45-M45</f>
        <v>2659.4760310202723</v>
      </c>
    </row>
    <row r="46" spans="2:17" ht="15.75">
      <c r="B46" s="364">
        <v>2</v>
      </c>
      <c r="C46" s="365" t="s">
        <v>410</v>
      </c>
      <c r="D46" s="336"/>
      <c r="E46" s="353">
        <f>90/(25-7.33)/100</f>
        <v>5.0933786078098467E-2</v>
      </c>
      <c r="F46" s="333">
        <f t="shared" ref="F46:F67" si="7">I11</f>
        <v>1014.21624540715</v>
      </c>
      <c r="G46" s="337">
        <v>3.03</v>
      </c>
      <c r="H46" s="333">
        <v>0</v>
      </c>
      <c r="I46" s="333">
        <f t="shared" ref="I46:I67" si="8">F46+G46-H46</f>
        <v>1017.24624540715</v>
      </c>
      <c r="J46" s="333">
        <f t="shared" ref="J46:J67" si="9">M11</f>
        <v>413.5394922651692</v>
      </c>
      <c r="K46" s="335">
        <f t="shared" ref="K46:K66" si="10">AVERAGE(F46,I46)*E46</f>
        <v>51.735037966408314</v>
      </c>
      <c r="L46" s="333">
        <v>0</v>
      </c>
      <c r="M46" s="333">
        <f t="shared" ref="M46:M67" si="11">J46+K46</f>
        <v>465.2745302315775</v>
      </c>
      <c r="N46" s="333">
        <f t="shared" ref="N46:N67" si="12">F46-J46</f>
        <v>600.67675314198084</v>
      </c>
      <c r="O46" s="333">
        <f t="shared" ref="O46:O67" si="13">I46-M46</f>
        <v>551.97171517557251</v>
      </c>
    </row>
    <row r="47" spans="2:17" ht="15.75">
      <c r="B47" s="364">
        <v>3</v>
      </c>
      <c r="C47" s="354" t="s">
        <v>237</v>
      </c>
      <c r="D47" s="336"/>
      <c r="E47" s="353">
        <v>0</v>
      </c>
      <c r="F47" s="333">
        <f t="shared" si="7"/>
        <v>57.877257700000001</v>
      </c>
      <c r="G47" s="337">
        <v>0</v>
      </c>
      <c r="H47" s="333">
        <v>0</v>
      </c>
      <c r="I47" s="333">
        <f t="shared" si="8"/>
        <v>57.877257700000001</v>
      </c>
      <c r="J47" s="333">
        <f t="shared" si="9"/>
        <v>0</v>
      </c>
      <c r="K47" s="335">
        <f t="shared" si="10"/>
        <v>0</v>
      </c>
      <c r="L47" s="333">
        <v>0</v>
      </c>
      <c r="M47" s="333">
        <f t="shared" si="11"/>
        <v>0</v>
      </c>
      <c r="N47" s="333">
        <f t="shared" si="12"/>
        <v>57.877257700000001</v>
      </c>
      <c r="O47" s="333">
        <f t="shared" si="13"/>
        <v>57.877257700000001</v>
      </c>
    </row>
    <row r="48" spans="2:17" ht="30">
      <c r="B48" s="364">
        <v>4</v>
      </c>
      <c r="C48" s="354" t="s">
        <v>411</v>
      </c>
      <c r="D48" s="336"/>
      <c r="E48" s="353">
        <f>90/(25-7.33)/100</f>
        <v>5.0933786078098467E-2</v>
      </c>
      <c r="F48" s="333">
        <f t="shared" si="7"/>
        <v>0.13669755</v>
      </c>
      <c r="G48" s="337">
        <v>0</v>
      </c>
      <c r="H48" s="333">
        <v>0</v>
      </c>
      <c r="I48" s="333">
        <f t="shared" si="8"/>
        <v>0.13669755</v>
      </c>
      <c r="J48" s="333">
        <f t="shared" si="9"/>
        <v>2.9109289729100173E-2</v>
      </c>
      <c r="K48" s="335">
        <f t="shared" si="10"/>
        <v>6.9625237691001689E-3</v>
      </c>
      <c r="L48" s="333">
        <v>0</v>
      </c>
      <c r="M48" s="333">
        <f t="shared" si="11"/>
        <v>3.6071813498200343E-2</v>
      </c>
      <c r="N48" s="333">
        <f t="shared" si="12"/>
        <v>0.10758826027089982</v>
      </c>
      <c r="O48" s="333">
        <f t="shared" si="13"/>
        <v>0.10062573650179965</v>
      </c>
    </row>
    <row r="49" spans="2:15" ht="30">
      <c r="B49" s="364">
        <v>5</v>
      </c>
      <c r="C49" s="354" t="s">
        <v>397</v>
      </c>
      <c r="D49" s="336"/>
      <c r="E49" s="353">
        <f>90/(25-7.33)/100</f>
        <v>5.0933786078098467E-2</v>
      </c>
      <c r="F49" s="333">
        <f t="shared" si="7"/>
        <v>27.858794126999999</v>
      </c>
      <c r="G49" s="337">
        <v>8</v>
      </c>
      <c r="H49" s="333">
        <v>0</v>
      </c>
      <c r="I49" s="333">
        <f t="shared" si="8"/>
        <v>35.858794126999996</v>
      </c>
      <c r="J49" s="333">
        <f t="shared" si="9"/>
        <v>10.1377825254516</v>
      </c>
      <c r="K49" s="335">
        <f t="shared" si="10"/>
        <v>1.6226890047707976</v>
      </c>
      <c r="L49" s="333">
        <v>0</v>
      </c>
      <c r="M49" s="333">
        <f t="shared" si="11"/>
        <v>11.760471530222398</v>
      </c>
      <c r="N49" s="333">
        <f t="shared" si="12"/>
        <v>17.721011601548398</v>
      </c>
      <c r="O49" s="333">
        <f t="shared" si="13"/>
        <v>24.098322596777599</v>
      </c>
    </row>
    <row r="50" spans="2:15" ht="15.75">
      <c r="B50" s="364">
        <v>6</v>
      </c>
      <c r="C50" s="354" t="s">
        <v>412</v>
      </c>
      <c r="D50" s="336"/>
      <c r="E50" s="353">
        <f>90/(10-7.33)/100</f>
        <v>0.3370786516853933</v>
      </c>
      <c r="F50" s="333">
        <f t="shared" si="7"/>
        <v>17.141709819286287</v>
      </c>
      <c r="G50" s="337">
        <v>0.85</v>
      </c>
      <c r="H50" s="333">
        <v>0</v>
      </c>
      <c r="I50" s="333">
        <f t="shared" si="8"/>
        <v>17.991709819286289</v>
      </c>
      <c r="J50" s="333">
        <f t="shared" si="9"/>
        <v>8.6653716636251694</v>
      </c>
      <c r="K50" s="335">
        <f t="shared" si="10"/>
        <v>5.9213628604335806</v>
      </c>
      <c r="L50" s="333">
        <v>0</v>
      </c>
      <c r="M50" s="333">
        <f t="shared" si="11"/>
        <v>14.58673452405875</v>
      </c>
      <c r="N50" s="333">
        <f t="shared" si="12"/>
        <v>8.4763381556611179</v>
      </c>
      <c r="O50" s="333">
        <f t="shared" si="13"/>
        <v>3.4049752952275387</v>
      </c>
    </row>
    <row r="51" spans="2:15" ht="30">
      <c r="B51" s="364">
        <v>7</v>
      </c>
      <c r="C51" s="354" t="s">
        <v>398</v>
      </c>
      <c r="D51" s="336"/>
      <c r="E51" s="353">
        <f>90/(10-7.33)/100</f>
        <v>0.3370786516853933</v>
      </c>
      <c r="F51" s="333">
        <f t="shared" si="7"/>
        <v>51.015202689812853</v>
      </c>
      <c r="G51" s="337">
        <v>0</v>
      </c>
      <c r="H51" s="333">
        <v>0</v>
      </c>
      <c r="I51" s="333">
        <f t="shared" si="8"/>
        <v>51.015202689812853</v>
      </c>
      <c r="J51" s="333">
        <f t="shared" si="9"/>
        <v>27.982936358766764</v>
      </c>
      <c r="K51" s="335">
        <f t="shared" si="10"/>
        <v>17.196135738139166</v>
      </c>
      <c r="L51" s="333">
        <v>0</v>
      </c>
      <c r="M51" s="333">
        <f t="shared" si="11"/>
        <v>45.179072096905927</v>
      </c>
      <c r="N51" s="333">
        <f t="shared" si="12"/>
        <v>23.032266331046088</v>
      </c>
      <c r="O51" s="333">
        <f t="shared" si="13"/>
        <v>5.836130592906926</v>
      </c>
    </row>
    <row r="52" spans="2:15" ht="15.75">
      <c r="B52" s="364">
        <v>8</v>
      </c>
      <c r="C52" s="354" t="s">
        <v>413</v>
      </c>
      <c r="D52" s="336"/>
      <c r="E52" s="353">
        <f>90/(30-7.33)/100</f>
        <v>3.970004411116012E-2</v>
      </c>
      <c r="F52" s="333">
        <f t="shared" si="7"/>
        <v>17.1938</v>
      </c>
      <c r="G52" s="337">
        <v>0</v>
      </c>
      <c r="H52" s="333">
        <v>0</v>
      </c>
      <c r="I52" s="333">
        <f t="shared" si="8"/>
        <v>17.1938</v>
      </c>
      <c r="J52" s="333">
        <f t="shared" si="9"/>
        <v>4.6978858384384647</v>
      </c>
      <c r="K52" s="335">
        <f t="shared" si="10"/>
        <v>0.68259461843846481</v>
      </c>
      <c r="L52" s="333">
        <v>0</v>
      </c>
      <c r="M52" s="333">
        <f t="shared" si="11"/>
        <v>5.3804804568769296</v>
      </c>
      <c r="N52" s="333">
        <f t="shared" si="12"/>
        <v>12.495914161561535</v>
      </c>
      <c r="O52" s="333">
        <f t="shared" si="13"/>
        <v>11.81331954312307</v>
      </c>
    </row>
    <row r="53" spans="2:15" ht="15.75">
      <c r="B53" s="364">
        <v>9</v>
      </c>
      <c r="C53" s="354" t="s">
        <v>399</v>
      </c>
      <c r="D53" s="336"/>
      <c r="E53" s="353">
        <f>90/(30-7.33)/100</f>
        <v>3.970004411116012E-2</v>
      </c>
      <c r="F53" s="333">
        <f t="shared" si="7"/>
        <v>56.095596100999998</v>
      </c>
      <c r="G53" s="337">
        <v>0</v>
      </c>
      <c r="H53" s="333">
        <v>0</v>
      </c>
      <c r="I53" s="333">
        <f t="shared" si="8"/>
        <v>56.095596100999998</v>
      </c>
      <c r="J53" s="333">
        <f t="shared" si="9"/>
        <v>14.515365718030022</v>
      </c>
      <c r="K53" s="335">
        <f t="shared" si="10"/>
        <v>2.2269976396515214</v>
      </c>
      <c r="L53" s="333">
        <v>0</v>
      </c>
      <c r="M53" s="333">
        <f t="shared" si="11"/>
        <v>16.742363357681544</v>
      </c>
      <c r="N53" s="333">
        <f t="shared" si="12"/>
        <v>41.580230382969972</v>
      </c>
      <c r="O53" s="333">
        <f t="shared" si="13"/>
        <v>39.353232743318458</v>
      </c>
    </row>
    <row r="54" spans="2:15" ht="15.75">
      <c r="B54" s="364">
        <v>10</v>
      </c>
      <c r="C54" s="354" t="s">
        <v>414</v>
      </c>
      <c r="D54" s="336"/>
      <c r="E54" s="353">
        <f>90/(25-7.33)/100</f>
        <v>5.0933786078098467E-2</v>
      </c>
      <c r="F54" s="333">
        <f t="shared" si="7"/>
        <v>84.22</v>
      </c>
      <c r="G54" s="337">
        <v>0</v>
      </c>
      <c r="H54" s="333">
        <v>0</v>
      </c>
      <c r="I54" s="333">
        <f t="shared" si="8"/>
        <v>84.22</v>
      </c>
      <c r="J54" s="333">
        <f t="shared" si="9"/>
        <v>35.382821623497449</v>
      </c>
      <c r="K54" s="335">
        <f t="shared" si="10"/>
        <v>4.2896434634974527</v>
      </c>
      <c r="L54" s="333">
        <v>0</v>
      </c>
      <c r="M54" s="333">
        <f t="shared" si="11"/>
        <v>39.672465086994904</v>
      </c>
      <c r="N54" s="333">
        <f t="shared" si="12"/>
        <v>48.83717837650255</v>
      </c>
      <c r="O54" s="333">
        <f t="shared" si="13"/>
        <v>44.547534913005094</v>
      </c>
    </row>
    <row r="55" spans="2:15" ht="15.75">
      <c r="B55" s="364">
        <v>11</v>
      </c>
      <c r="C55" s="354" t="s">
        <v>415</v>
      </c>
      <c r="D55" s="336"/>
      <c r="E55" s="353">
        <f>90/(25-7.33)/100</f>
        <v>5.0933786078098467E-2</v>
      </c>
      <c r="F55" s="333">
        <f t="shared" si="7"/>
        <v>319.34784598608479</v>
      </c>
      <c r="G55" s="337">
        <v>0</v>
      </c>
      <c r="H55" s="333">
        <v>0</v>
      </c>
      <c r="I55" s="333">
        <f t="shared" si="8"/>
        <v>319.34784598608479</v>
      </c>
      <c r="J55" s="333">
        <f t="shared" si="9"/>
        <v>127.51804094291199</v>
      </c>
      <c r="K55" s="335">
        <f t="shared" si="10"/>
        <v>16.265594871956779</v>
      </c>
      <c r="L55" s="333">
        <v>0</v>
      </c>
      <c r="M55" s="333">
        <f t="shared" si="11"/>
        <v>143.78363581486877</v>
      </c>
      <c r="N55" s="333">
        <f t="shared" si="12"/>
        <v>191.8298050431728</v>
      </c>
      <c r="O55" s="333">
        <f t="shared" si="13"/>
        <v>175.56421017121602</v>
      </c>
    </row>
    <row r="56" spans="2:15" ht="30">
      <c r="B56" s="364">
        <v>12</v>
      </c>
      <c r="C56" s="354" t="s">
        <v>403</v>
      </c>
      <c r="D56" s="336"/>
      <c r="E56" s="353">
        <f>90/(30-7.33)/100</f>
        <v>3.970004411116012E-2</v>
      </c>
      <c r="F56" s="333">
        <f t="shared" si="7"/>
        <v>3.0813688269999999</v>
      </c>
      <c r="G56" s="337">
        <v>4.75</v>
      </c>
      <c r="H56" s="333">
        <v>0</v>
      </c>
      <c r="I56" s="333">
        <f t="shared" si="8"/>
        <v>7.8313688270000004</v>
      </c>
      <c r="J56" s="333">
        <f t="shared" si="9"/>
        <v>0.55939931258735376</v>
      </c>
      <c r="K56" s="335">
        <f t="shared" si="10"/>
        <v>0.21661808311865902</v>
      </c>
      <c r="L56" s="333">
        <v>0</v>
      </c>
      <c r="M56" s="333">
        <f t="shared" si="11"/>
        <v>0.7760173957060128</v>
      </c>
      <c r="N56" s="333">
        <f t="shared" si="12"/>
        <v>2.5219695144126462</v>
      </c>
      <c r="O56" s="333">
        <f t="shared" si="13"/>
        <v>7.0553514312939871</v>
      </c>
    </row>
    <row r="57" spans="2:15" ht="15.75">
      <c r="B57" s="364">
        <v>13</v>
      </c>
      <c r="C57" s="354" t="s">
        <v>400</v>
      </c>
      <c r="D57" s="336"/>
      <c r="E57" s="353">
        <f>E45</f>
        <v>5.0933786078098467E-2</v>
      </c>
      <c r="F57" s="333">
        <f t="shared" si="7"/>
        <v>366.50826451189039</v>
      </c>
      <c r="G57" s="337">
        <v>0</v>
      </c>
      <c r="H57" s="333">
        <v>0</v>
      </c>
      <c r="I57" s="333">
        <f t="shared" si="8"/>
        <v>366.50826451189039</v>
      </c>
      <c r="J57" s="333">
        <f t="shared" si="9"/>
        <v>125.78153910106528</v>
      </c>
      <c r="K57" s="335">
        <f t="shared" si="10"/>
        <v>18.667653540503753</v>
      </c>
      <c r="L57" s="333">
        <v>0</v>
      </c>
      <c r="M57" s="333">
        <f t="shared" si="11"/>
        <v>144.44919264156903</v>
      </c>
      <c r="N57" s="333">
        <f t="shared" si="12"/>
        <v>240.72672541082511</v>
      </c>
      <c r="O57" s="333">
        <f t="shared" si="13"/>
        <v>222.05907187032136</v>
      </c>
    </row>
    <row r="58" spans="2:15" ht="45">
      <c r="B58" s="364">
        <v>14</v>
      </c>
      <c r="C58" s="354" t="s">
        <v>401</v>
      </c>
      <c r="D58" s="336"/>
      <c r="E58" s="353">
        <f>90/(30-7.33)/100</f>
        <v>3.970004411116012E-2</v>
      </c>
      <c r="F58" s="333">
        <f t="shared" si="7"/>
        <v>123.21070763676806</v>
      </c>
      <c r="G58" s="337">
        <v>0</v>
      </c>
      <c r="H58" s="333">
        <v>0</v>
      </c>
      <c r="I58" s="333">
        <f t="shared" si="8"/>
        <v>123.21070763676806</v>
      </c>
      <c r="J58" s="333">
        <f t="shared" si="9"/>
        <v>28.73000263473174</v>
      </c>
      <c r="K58" s="335">
        <f t="shared" si="10"/>
        <v>4.8914705281469448</v>
      </c>
      <c r="L58" s="333">
        <v>0</v>
      </c>
      <c r="M58" s="333">
        <f t="shared" si="11"/>
        <v>33.621473162878686</v>
      </c>
      <c r="N58" s="333">
        <f t="shared" si="12"/>
        <v>94.480705002036331</v>
      </c>
      <c r="O58" s="333">
        <f t="shared" si="13"/>
        <v>89.589234473889377</v>
      </c>
    </row>
    <row r="59" spans="2:15" ht="15.75">
      <c r="B59" s="364">
        <v>15</v>
      </c>
      <c r="C59" s="354" t="s">
        <v>416</v>
      </c>
      <c r="D59" s="336"/>
      <c r="E59" s="353">
        <f>90/(30-7.33)/100</f>
        <v>3.970004411116012E-2</v>
      </c>
      <c r="F59" s="333">
        <f t="shared" si="7"/>
        <v>1.7216490679999998</v>
      </c>
      <c r="G59" s="337">
        <v>0</v>
      </c>
      <c r="H59" s="333">
        <v>0</v>
      </c>
      <c r="I59" s="333">
        <f t="shared" si="8"/>
        <v>1.7216490679999998</v>
      </c>
      <c r="J59" s="333">
        <f t="shared" si="9"/>
        <v>0.33017810727393027</v>
      </c>
      <c r="K59" s="335">
        <f t="shared" si="10"/>
        <v>6.8349543943537705E-2</v>
      </c>
      <c r="L59" s="333">
        <v>0</v>
      </c>
      <c r="M59" s="333">
        <f t="shared" si="11"/>
        <v>0.39852765121746797</v>
      </c>
      <c r="N59" s="333">
        <f t="shared" si="12"/>
        <v>1.3914709607260696</v>
      </c>
      <c r="O59" s="333">
        <f t="shared" si="13"/>
        <v>1.3231214167825318</v>
      </c>
    </row>
    <row r="60" spans="2:15" ht="15.75">
      <c r="B60" s="364">
        <v>16</v>
      </c>
      <c r="C60" s="354" t="s">
        <v>417</v>
      </c>
      <c r="D60" s="336"/>
      <c r="E60" s="353">
        <f>90/(30-7.33)/100</f>
        <v>3.970004411116012E-2</v>
      </c>
      <c r="F60" s="333">
        <f t="shared" si="7"/>
        <v>18.516173290000001</v>
      </c>
      <c r="G60" s="337">
        <v>0</v>
      </c>
      <c r="H60" s="333">
        <v>0</v>
      </c>
      <c r="I60" s="333">
        <f t="shared" si="8"/>
        <v>18.516173290000001</v>
      </c>
      <c r="J60" s="333">
        <f t="shared" si="9"/>
        <v>4.3068653138118851</v>
      </c>
      <c r="K60" s="335">
        <f t="shared" si="10"/>
        <v>0.73509289638288489</v>
      </c>
      <c r="L60" s="333">
        <v>0</v>
      </c>
      <c r="M60" s="333">
        <f t="shared" si="11"/>
        <v>5.0419582101947702</v>
      </c>
      <c r="N60" s="333">
        <f t="shared" si="12"/>
        <v>14.209307976188116</v>
      </c>
      <c r="O60" s="333">
        <f t="shared" si="13"/>
        <v>13.47421507980523</v>
      </c>
    </row>
    <row r="61" spans="2:15" ht="30">
      <c r="B61" s="364">
        <v>17</v>
      </c>
      <c r="C61" s="354" t="s">
        <v>418</v>
      </c>
      <c r="D61" s="336"/>
      <c r="E61" s="353">
        <f>90/(25-7.33)/100</f>
        <v>5.0933786078098467E-2</v>
      </c>
      <c r="F61" s="333">
        <f t="shared" si="7"/>
        <v>2.2750565419999997</v>
      </c>
      <c r="G61" s="337">
        <v>0</v>
      </c>
      <c r="H61" s="333">
        <v>0</v>
      </c>
      <c r="I61" s="333">
        <f t="shared" si="8"/>
        <v>2.2750565419999997</v>
      </c>
      <c r="J61" s="333">
        <f t="shared" si="9"/>
        <v>0.61792788135220644</v>
      </c>
      <c r="K61" s="335">
        <f t="shared" si="10"/>
        <v>0.11587724322580642</v>
      </c>
      <c r="L61" s="333">
        <v>0</v>
      </c>
      <c r="M61" s="333">
        <f t="shared" si="11"/>
        <v>0.73380512457801284</v>
      </c>
      <c r="N61" s="333">
        <f t="shared" si="12"/>
        <v>1.6571286606477933</v>
      </c>
      <c r="O61" s="333">
        <f t="shared" si="13"/>
        <v>1.5412514174219869</v>
      </c>
    </row>
    <row r="62" spans="2:15" ht="30">
      <c r="B62" s="364">
        <v>18</v>
      </c>
      <c r="C62" s="354" t="s">
        <v>419</v>
      </c>
      <c r="D62" s="336"/>
      <c r="E62" s="353">
        <f>90/(10-7.33)/100</f>
        <v>0.3370786516853933</v>
      </c>
      <c r="F62" s="333">
        <f t="shared" si="7"/>
        <v>49.008899999999997</v>
      </c>
      <c r="G62" s="337">
        <v>0</v>
      </c>
      <c r="H62" s="333">
        <v>0</v>
      </c>
      <c r="I62" s="333">
        <f t="shared" si="8"/>
        <v>49.008899999999997</v>
      </c>
      <c r="J62" s="333">
        <f t="shared" si="9"/>
        <v>34.37050169258427</v>
      </c>
      <c r="K62" s="335">
        <f t="shared" si="10"/>
        <v>16.519853932584272</v>
      </c>
      <c r="L62" s="333">
        <v>0</v>
      </c>
      <c r="M62" s="333">
        <f t="shared" si="11"/>
        <v>50.890355625168539</v>
      </c>
      <c r="N62" s="333">
        <f t="shared" si="12"/>
        <v>14.638398307415727</v>
      </c>
      <c r="O62" s="333">
        <f t="shared" si="13"/>
        <v>-1.8814556251685417</v>
      </c>
    </row>
    <row r="63" spans="2:15" ht="15.75">
      <c r="B63" s="364">
        <v>19</v>
      </c>
      <c r="C63" s="354" t="s">
        <v>420</v>
      </c>
      <c r="D63" s="336"/>
      <c r="E63" s="353">
        <f>90/(25-7.33)/100</f>
        <v>5.0933786078098467E-2</v>
      </c>
      <c r="F63" s="333">
        <f t="shared" si="7"/>
        <v>24.400000000000002</v>
      </c>
      <c r="G63" s="337">
        <v>0</v>
      </c>
      <c r="H63" s="333">
        <v>0</v>
      </c>
      <c r="I63" s="333">
        <f t="shared" si="8"/>
        <v>24.400000000000002</v>
      </c>
      <c r="J63" s="333">
        <f t="shared" si="9"/>
        <v>10.276072380305601</v>
      </c>
      <c r="K63" s="335">
        <f t="shared" si="10"/>
        <v>1.2427843803056027</v>
      </c>
      <c r="L63" s="333">
        <v>0</v>
      </c>
      <c r="M63" s="333">
        <f t="shared" si="11"/>
        <v>11.518856760611204</v>
      </c>
      <c r="N63" s="333">
        <f t="shared" si="12"/>
        <v>14.123927619694401</v>
      </c>
      <c r="O63" s="333">
        <f t="shared" si="13"/>
        <v>12.881143239388798</v>
      </c>
    </row>
    <row r="64" spans="2:15" ht="30">
      <c r="B64" s="364">
        <v>20</v>
      </c>
      <c r="C64" s="354" t="s">
        <v>402</v>
      </c>
      <c r="D64" s="336"/>
      <c r="E64" s="353">
        <f>90/(10-7.33)/100</f>
        <v>0.3370786516853933</v>
      </c>
      <c r="F64" s="333">
        <f t="shared" si="7"/>
        <v>6.9598259840000001</v>
      </c>
      <c r="G64" s="337">
        <v>1.2610822500000001</v>
      </c>
      <c r="H64" s="333">
        <v>0</v>
      </c>
      <c r="I64" s="333">
        <f t="shared" si="8"/>
        <v>8.2209082339999995</v>
      </c>
      <c r="J64" s="333">
        <f t="shared" si="9"/>
        <v>4.1892002532085844</v>
      </c>
      <c r="K64" s="335">
        <f t="shared" si="10"/>
        <v>2.5585507108988765</v>
      </c>
      <c r="L64" s="333">
        <v>0</v>
      </c>
      <c r="M64" s="333">
        <f t="shared" si="11"/>
        <v>6.7477509641074604</v>
      </c>
      <c r="N64" s="333">
        <f t="shared" si="12"/>
        <v>2.7706257307914157</v>
      </c>
      <c r="O64" s="333">
        <f t="shared" si="13"/>
        <v>1.473157269892539</v>
      </c>
    </row>
    <row r="65" spans="2:15" ht="15.75">
      <c r="B65" s="364">
        <v>21</v>
      </c>
      <c r="C65" s="354" t="s">
        <v>421</v>
      </c>
      <c r="D65" s="336"/>
      <c r="E65" s="353">
        <f>90/(25-7.33)/100</f>
        <v>5.0933786078098467E-2</v>
      </c>
      <c r="F65" s="333">
        <f t="shared" si="7"/>
        <v>7.3088520170000022</v>
      </c>
      <c r="G65" s="337">
        <v>0</v>
      </c>
      <c r="H65" s="333">
        <v>0</v>
      </c>
      <c r="I65" s="333">
        <f t="shared" si="8"/>
        <v>7.3088520170000022</v>
      </c>
      <c r="J65" s="333">
        <f t="shared" si="9"/>
        <v>2.7241907051103569</v>
      </c>
      <c r="K65" s="335">
        <f t="shared" si="10"/>
        <v>0.37226750511035661</v>
      </c>
      <c r="L65" s="333">
        <v>0</v>
      </c>
      <c r="M65" s="333">
        <f t="shared" si="11"/>
        <v>3.0964582102207134</v>
      </c>
      <c r="N65" s="333">
        <f t="shared" si="12"/>
        <v>4.5846613118896453</v>
      </c>
      <c r="O65" s="333">
        <f t="shared" si="13"/>
        <v>4.2123938067792892</v>
      </c>
    </row>
    <row r="66" spans="2:15" ht="15.75">
      <c r="B66" s="364">
        <v>22</v>
      </c>
      <c r="C66" s="355" t="s">
        <v>422</v>
      </c>
      <c r="D66" s="336"/>
      <c r="E66" s="353">
        <f>90/(10-7.33)/100</f>
        <v>0.3370786516853933</v>
      </c>
      <c r="F66" s="333">
        <f t="shared" si="7"/>
        <v>30.742353598290212</v>
      </c>
      <c r="G66" s="337">
        <v>0</v>
      </c>
      <c r="H66" s="333">
        <v>0</v>
      </c>
      <c r="I66" s="333">
        <f t="shared" si="8"/>
        <v>30.742353598290212</v>
      </c>
      <c r="J66" s="333">
        <f t="shared" si="9"/>
        <v>19.235631100547263</v>
      </c>
      <c r="K66" s="335">
        <f t="shared" si="10"/>
        <v>10.362591100547263</v>
      </c>
      <c r="L66" s="333">
        <v>0</v>
      </c>
      <c r="M66" s="333">
        <f t="shared" si="11"/>
        <v>29.598222201094526</v>
      </c>
      <c r="N66" s="333">
        <f t="shared" si="12"/>
        <v>11.506722497742949</v>
      </c>
      <c r="O66" s="333">
        <f t="shared" si="13"/>
        <v>1.1441313971956859</v>
      </c>
    </row>
    <row r="67" spans="2:15" ht="63">
      <c r="B67" s="364">
        <v>23</v>
      </c>
      <c r="C67" s="356" t="s">
        <v>423</v>
      </c>
      <c r="D67" s="336"/>
      <c r="E67" s="357" t="s">
        <v>424</v>
      </c>
      <c r="F67" s="333">
        <f t="shared" si="7"/>
        <v>1556.1436000000001</v>
      </c>
      <c r="G67" s="337">
        <v>0</v>
      </c>
      <c r="H67" s="333">
        <v>0</v>
      </c>
      <c r="I67" s="333">
        <f t="shared" si="8"/>
        <v>1556.1436000000001</v>
      </c>
      <c r="J67" s="333">
        <f t="shared" si="9"/>
        <v>647.93579945106114</v>
      </c>
      <c r="K67" s="358">
        <f>SUM(K45:K66)/SUM(I45:I66)*I67</f>
        <v>87.553212336928922</v>
      </c>
      <c r="L67" s="333">
        <v>0</v>
      </c>
      <c r="M67" s="333">
        <f t="shared" si="11"/>
        <v>735.48901178799008</v>
      </c>
      <c r="N67" s="333">
        <f t="shared" si="12"/>
        <v>908.20780054893896</v>
      </c>
      <c r="O67" s="333">
        <f t="shared" si="13"/>
        <v>820.65458821201003</v>
      </c>
    </row>
    <row r="68" spans="2:15" ht="15.75">
      <c r="B68" s="364">
        <v>24</v>
      </c>
      <c r="C68" s="359" t="s">
        <v>425</v>
      </c>
      <c r="D68" s="336"/>
      <c r="E68" s="338"/>
      <c r="F68" s="361">
        <f>SUM(F45:F67)</f>
        <v>8803.4047847552811</v>
      </c>
      <c r="G68" s="361">
        <f>SUM(G45:G67)</f>
        <v>17.89108225</v>
      </c>
      <c r="H68" s="361">
        <f>SUM(H45:H67)</f>
        <v>0</v>
      </c>
      <c r="I68" s="339">
        <f t="shared" ref="I68" si="14">F68+G68+H68</f>
        <v>8821.2958670052813</v>
      </c>
      <c r="J68" s="361">
        <f>SUM(J45:J67)</f>
        <v>3577.4142768573229</v>
      </c>
      <c r="K68" s="361">
        <f>SUM(K45:K67)</f>
        <v>496.31203067042583</v>
      </c>
      <c r="L68" s="361">
        <f t="shared" ref="L68:O68" si="15">SUM(L45:L67)</f>
        <v>0</v>
      </c>
      <c r="M68" s="361">
        <f t="shared" si="15"/>
        <v>4073.7263075277474</v>
      </c>
      <c r="N68" s="361">
        <f t="shared" si="15"/>
        <v>5225.99050789796</v>
      </c>
      <c r="O68" s="361">
        <f t="shared" si="15"/>
        <v>4747.5695594775343</v>
      </c>
    </row>
    <row r="69" spans="2:15" ht="15.75">
      <c r="B69" s="366">
        <v>25</v>
      </c>
      <c r="C69" s="367" t="s">
        <v>426</v>
      </c>
      <c r="D69" s="336"/>
      <c r="E69" s="366"/>
      <c r="F69" s="361"/>
      <c r="G69" s="337"/>
      <c r="H69" s="333"/>
      <c r="I69" s="339">
        <f>AVERAGE(I68,F68)</f>
        <v>8812.3503258802812</v>
      </c>
      <c r="J69" s="333"/>
      <c r="K69" s="340">
        <f>K68/I69</f>
        <v>5.6320052235423169E-2</v>
      </c>
      <c r="L69" s="333"/>
      <c r="M69" s="333"/>
      <c r="N69" s="333"/>
      <c r="O69" s="333"/>
    </row>
    <row r="70" spans="2:15" ht="15.75">
      <c r="B70" s="341"/>
      <c r="C70" s="342"/>
      <c r="D70" s="343"/>
      <c r="E70" s="341"/>
      <c r="F70" s="362"/>
      <c r="G70" s="344"/>
      <c r="H70" s="345"/>
      <c r="I70" s="346"/>
      <c r="J70" s="345"/>
      <c r="K70" s="332"/>
      <c r="L70" s="345"/>
      <c r="M70" s="345"/>
      <c r="N70" s="345"/>
      <c r="O70" s="345"/>
    </row>
    <row r="71" spans="2:15" ht="51.75" customHeight="1">
      <c r="B71" s="652" t="s">
        <v>721</v>
      </c>
      <c r="C71" s="652"/>
      <c r="D71" s="652"/>
      <c r="E71" s="652"/>
      <c r="F71" s="652"/>
      <c r="G71" s="652"/>
      <c r="H71" s="652"/>
      <c r="I71" s="652"/>
      <c r="J71" s="652"/>
      <c r="K71" s="652"/>
      <c r="L71" s="652"/>
      <c r="M71" s="652"/>
      <c r="N71" s="652"/>
      <c r="O71" s="652"/>
    </row>
    <row r="72" spans="2:15" ht="15.75">
      <c r="B72" s="341"/>
      <c r="C72" s="342"/>
      <c r="D72" s="343"/>
      <c r="E72" s="341"/>
      <c r="F72" s="362"/>
      <c r="G72" s="344"/>
      <c r="H72" s="345"/>
      <c r="I72" s="346"/>
      <c r="J72" s="345"/>
      <c r="K72" s="332"/>
      <c r="L72" s="345"/>
      <c r="M72" s="345"/>
      <c r="N72" s="345"/>
      <c r="O72" s="345"/>
    </row>
    <row r="73" spans="2:15" ht="15.75">
      <c r="B73" s="341"/>
      <c r="C73" s="342"/>
      <c r="D73" s="343"/>
      <c r="E73" s="341"/>
      <c r="F73" s="362"/>
      <c r="G73" s="344"/>
      <c r="H73" s="345"/>
      <c r="I73" s="346"/>
      <c r="J73" s="345"/>
      <c r="K73" s="332"/>
      <c r="L73" s="345"/>
      <c r="M73" s="345"/>
      <c r="N73" s="345"/>
      <c r="O73" s="345"/>
    </row>
    <row r="74" spans="2:15" ht="15.75">
      <c r="B74" s="341"/>
      <c r="C74" s="342"/>
      <c r="D74" s="343"/>
      <c r="E74" s="341"/>
      <c r="F74" s="362"/>
      <c r="G74" s="344"/>
      <c r="H74" s="345"/>
      <c r="I74" s="346"/>
      <c r="J74" s="345"/>
      <c r="K74" s="332"/>
      <c r="L74" s="345"/>
      <c r="M74" s="345"/>
      <c r="N74" s="345"/>
      <c r="O74" s="345"/>
    </row>
    <row r="75" spans="2:15" ht="15.75">
      <c r="B75" s="341"/>
      <c r="C75" s="342"/>
      <c r="D75" s="343"/>
      <c r="E75" s="341"/>
      <c r="F75" s="362"/>
      <c r="G75" s="344"/>
      <c r="H75" s="345"/>
      <c r="I75" s="346"/>
      <c r="J75" s="345"/>
      <c r="K75" s="332"/>
      <c r="L75" s="345"/>
      <c r="M75" s="345"/>
      <c r="N75" s="345"/>
      <c r="O75" s="345"/>
    </row>
    <row r="76" spans="2:15" ht="15.75">
      <c r="B76" s="347"/>
      <c r="C76" s="348"/>
      <c r="D76" s="327"/>
      <c r="E76" s="347"/>
      <c r="F76" s="351"/>
      <c r="G76" s="329"/>
      <c r="H76" s="330"/>
      <c r="I76" s="331"/>
      <c r="J76" s="330"/>
      <c r="K76" s="332"/>
      <c r="L76" s="330"/>
      <c r="M76" s="330"/>
      <c r="N76" s="330"/>
      <c r="O76" s="330"/>
    </row>
    <row r="77" spans="2:15" ht="15.75">
      <c r="O77" s="61" t="s">
        <v>4</v>
      </c>
    </row>
    <row r="78" spans="2:15" ht="15.75">
      <c r="B78" s="650" t="s">
        <v>658</v>
      </c>
      <c r="C78" s="650"/>
      <c r="D78" s="650"/>
      <c r="E78" s="650"/>
      <c r="F78" s="650"/>
      <c r="G78" s="650"/>
      <c r="H78" s="650"/>
      <c r="I78" s="650"/>
      <c r="J78" s="650"/>
      <c r="K78" s="650"/>
      <c r="L78" s="650"/>
      <c r="M78" s="650"/>
      <c r="N78" s="650"/>
      <c r="O78" s="650"/>
    </row>
    <row r="79" spans="2:15" ht="15.75">
      <c r="B79" s="649" t="s">
        <v>2</v>
      </c>
      <c r="C79" s="651" t="s">
        <v>279</v>
      </c>
      <c r="D79" s="649" t="s">
        <v>270</v>
      </c>
      <c r="E79" s="649" t="s">
        <v>722</v>
      </c>
      <c r="F79" s="649" t="s">
        <v>271</v>
      </c>
      <c r="G79" s="649"/>
      <c r="H79" s="649"/>
      <c r="I79" s="649"/>
      <c r="J79" s="649" t="s">
        <v>272</v>
      </c>
      <c r="K79" s="649"/>
      <c r="L79" s="649"/>
      <c r="M79" s="649"/>
      <c r="N79" s="649" t="s">
        <v>273</v>
      </c>
      <c r="O79" s="649"/>
    </row>
    <row r="80" spans="2:15" ht="63">
      <c r="B80" s="649"/>
      <c r="C80" s="651"/>
      <c r="D80" s="649"/>
      <c r="E80" s="649"/>
      <c r="F80" s="363" t="s">
        <v>274</v>
      </c>
      <c r="G80" s="363" t="s">
        <v>135</v>
      </c>
      <c r="H80" s="363" t="s">
        <v>275</v>
      </c>
      <c r="I80" s="363" t="s">
        <v>276</v>
      </c>
      <c r="J80" s="363" t="s">
        <v>723</v>
      </c>
      <c r="K80" s="363" t="s">
        <v>135</v>
      </c>
      <c r="L80" s="363" t="s">
        <v>277</v>
      </c>
      <c r="M80" s="363" t="s">
        <v>278</v>
      </c>
      <c r="N80" s="363" t="s">
        <v>274</v>
      </c>
      <c r="O80" s="363" t="s">
        <v>276</v>
      </c>
    </row>
    <row r="81" spans="2:15" ht="15.75">
      <c r="B81" s="364">
        <v>1</v>
      </c>
      <c r="C81" s="352" t="s">
        <v>409</v>
      </c>
      <c r="D81" s="336"/>
      <c r="E81" s="353">
        <f>90/(25-7.33)/100</f>
        <v>5.0933786078098467E-2</v>
      </c>
      <c r="F81" s="333">
        <f>I45</f>
        <v>4968.4248838999993</v>
      </c>
      <c r="G81" s="337">
        <f>F3.1!F33</f>
        <v>29.9</v>
      </c>
      <c r="H81" s="333">
        <v>0</v>
      </c>
      <c r="I81" s="333">
        <f>F81+G81-H81</f>
        <v>4998.3248838999989</v>
      </c>
      <c r="J81" s="333">
        <f>M45</f>
        <v>2308.9488528797269</v>
      </c>
      <c r="K81" s="335">
        <f>AVERAGE(F81,I81)*E81</f>
        <v>253.82215028353133</v>
      </c>
      <c r="L81" s="333">
        <v>0</v>
      </c>
      <c r="M81" s="333">
        <f>J81+K81</f>
        <v>2562.7710031632582</v>
      </c>
      <c r="N81" s="333">
        <f>F81-J81</f>
        <v>2659.4760310202723</v>
      </c>
      <c r="O81" s="333">
        <f>I81-M81</f>
        <v>2435.5538807367407</v>
      </c>
    </row>
    <row r="82" spans="2:15" ht="15.75">
      <c r="B82" s="364">
        <v>2</v>
      </c>
      <c r="C82" s="365" t="s">
        <v>410</v>
      </c>
      <c r="D82" s="336"/>
      <c r="E82" s="353">
        <f>90/(25-7.33)/100</f>
        <v>5.0933786078098467E-2</v>
      </c>
      <c r="F82" s="333">
        <f t="shared" ref="F82:F103" si="16">I46</f>
        <v>1017.24624540715</v>
      </c>
      <c r="G82" s="337">
        <v>0</v>
      </c>
      <c r="H82" s="333">
        <v>0</v>
      </c>
      <c r="I82" s="333">
        <f t="shared" ref="I82:I103" si="17">F82+G82-H82</f>
        <v>1017.24624540715</v>
      </c>
      <c r="J82" s="333">
        <f t="shared" ref="J82:J103" si="18">M46</f>
        <v>465.2745302315775</v>
      </c>
      <c r="K82" s="335">
        <f t="shared" ref="K82:K102" si="19">AVERAGE(F82,I82)*E82</f>
        <v>51.812202652316635</v>
      </c>
      <c r="L82" s="333">
        <v>0</v>
      </c>
      <c r="M82" s="333">
        <f t="shared" ref="M82:M103" si="20">J82+K82</f>
        <v>517.08673288389411</v>
      </c>
      <c r="N82" s="333">
        <f t="shared" ref="N82:N103" si="21">F82-J82</f>
        <v>551.97171517557251</v>
      </c>
      <c r="O82" s="333">
        <f t="shared" ref="O82:O103" si="22">I82-M82</f>
        <v>500.1595125232559</v>
      </c>
    </row>
    <row r="83" spans="2:15" ht="15.75">
      <c r="B83" s="364">
        <v>3</v>
      </c>
      <c r="C83" s="354" t="s">
        <v>237</v>
      </c>
      <c r="D83" s="336"/>
      <c r="E83" s="353">
        <v>0</v>
      </c>
      <c r="F83" s="333">
        <f t="shared" si="16"/>
        <v>57.877257700000001</v>
      </c>
      <c r="G83" s="337">
        <v>0</v>
      </c>
      <c r="H83" s="333">
        <v>0</v>
      </c>
      <c r="I83" s="333">
        <f t="shared" si="17"/>
        <v>57.877257700000001</v>
      </c>
      <c r="J83" s="333">
        <f t="shared" si="18"/>
        <v>0</v>
      </c>
      <c r="K83" s="335">
        <f t="shared" si="19"/>
        <v>0</v>
      </c>
      <c r="L83" s="333">
        <v>0</v>
      </c>
      <c r="M83" s="333">
        <f t="shared" si="20"/>
        <v>0</v>
      </c>
      <c r="N83" s="333">
        <f t="shared" si="21"/>
        <v>57.877257700000001</v>
      </c>
      <c r="O83" s="333">
        <f t="shared" si="22"/>
        <v>57.877257700000001</v>
      </c>
    </row>
    <row r="84" spans="2:15" ht="30">
      <c r="B84" s="364">
        <v>4</v>
      </c>
      <c r="C84" s="354" t="s">
        <v>411</v>
      </c>
      <c r="D84" s="336"/>
      <c r="E84" s="353">
        <f>90/(25-7.33)/100</f>
        <v>5.0933786078098467E-2</v>
      </c>
      <c r="F84" s="333">
        <f t="shared" si="16"/>
        <v>0.13669755</v>
      </c>
      <c r="G84" s="337">
        <v>0</v>
      </c>
      <c r="H84" s="333">
        <v>0</v>
      </c>
      <c r="I84" s="333">
        <f t="shared" si="17"/>
        <v>0.13669755</v>
      </c>
      <c r="J84" s="333">
        <f t="shared" si="18"/>
        <v>3.6071813498200343E-2</v>
      </c>
      <c r="K84" s="335">
        <f t="shared" si="19"/>
        <v>6.9625237691001689E-3</v>
      </c>
      <c r="L84" s="333">
        <v>0</v>
      </c>
      <c r="M84" s="333">
        <f t="shared" si="20"/>
        <v>4.3034337267300514E-2</v>
      </c>
      <c r="N84" s="333">
        <f t="shared" si="21"/>
        <v>0.10062573650179965</v>
      </c>
      <c r="O84" s="333">
        <f t="shared" si="22"/>
        <v>9.366321273269948E-2</v>
      </c>
    </row>
    <row r="85" spans="2:15" ht="30">
      <c r="B85" s="364">
        <v>5</v>
      </c>
      <c r="C85" s="354" t="s">
        <v>397</v>
      </c>
      <c r="D85" s="336"/>
      <c r="E85" s="353">
        <f>90/(25-7.33)/100</f>
        <v>5.0933786078098467E-2</v>
      </c>
      <c r="F85" s="333">
        <f t="shared" si="16"/>
        <v>35.858794126999996</v>
      </c>
      <c r="G85" s="337">
        <v>0</v>
      </c>
      <c r="H85" s="333">
        <v>0</v>
      </c>
      <c r="I85" s="333">
        <f t="shared" si="17"/>
        <v>35.858794126999996</v>
      </c>
      <c r="J85" s="333">
        <f t="shared" si="18"/>
        <v>11.760471530222398</v>
      </c>
      <c r="K85" s="335">
        <f t="shared" si="19"/>
        <v>1.8264241490831914</v>
      </c>
      <c r="L85" s="333">
        <v>0</v>
      </c>
      <c r="M85" s="333">
        <f t="shared" si="20"/>
        <v>13.58689567930559</v>
      </c>
      <c r="N85" s="333">
        <f t="shared" si="21"/>
        <v>24.098322596777599</v>
      </c>
      <c r="O85" s="333">
        <f t="shared" si="22"/>
        <v>22.271898447694404</v>
      </c>
    </row>
    <row r="86" spans="2:15" ht="15.75">
      <c r="B86" s="364">
        <v>6</v>
      </c>
      <c r="C86" s="354" t="s">
        <v>412</v>
      </c>
      <c r="D86" s="336"/>
      <c r="E86" s="353">
        <f>90/(10-7.33)/100</f>
        <v>0.3370786516853933</v>
      </c>
      <c r="F86" s="333">
        <f t="shared" si="16"/>
        <v>17.991709819286289</v>
      </c>
      <c r="G86" s="337">
        <v>0</v>
      </c>
      <c r="H86" s="333">
        <v>0</v>
      </c>
      <c r="I86" s="333">
        <f t="shared" si="17"/>
        <v>17.991709819286289</v>
      </c>
      <c r="J86" s="333">
        <f t="shared" si="18"/>
        <v>14.58673452405875</v>
      </c>
      <c r="K86" s="335">
        <f t="shared" si="19"/>
        <v>6.0646212873998735</v>
      </c>
      <c r="L86" s="333">
        <v>0</v>
      </c>
      <c r="M86" s="333">
        <f t="shared" si="20"/>
        <v>20.651355811458622</v>
      </c>
      <c r="N86" s="333">
        <f t="shared" si="21"/>
        <v>3.4049752952275387</v>
      </c>
      <c r="O86" s="333">
        <f t="shared" si="22"/>
        <v>-2.659645992172333</v>
      </c>
    </row>
    <row r="87" spans="2:15" ht="30">
      <c r="B87" s="364">
        <v>7</v>
      </c>
      <c r="C87" s="354" t="s">
        <v>398</v>
      </c>
      <c r="D87" s="336"/>
      <c r="E87" s="353">
        <f>90/(10-7.33)/100</f>
        <v>0.3370786516853933</v>
      </c>
      <c r="F87" s="333">
        <f t="shared" si="16"/>
        <v>51.015202689812853</v>
      </c>
      <c r="G87" s="337">
        <v>0</v>
      </c>
      <c r="H87" s="333">
        <v>0</v>
      </c>
      <c r="I87" s="333">
        <f t="shared" si="17"/>
        <v>51.015202689812853</v>
      </c>
      <c r="J87" s="333">
        <f t="shared" si="18"/>
        <v>45.179072096905927</v>
      </c>
      <c r="K87" s="335">
        <f t="shared" si="19"/>
        <v>17.196135738139166</v>
      </c>
      <c r="L87" s="333">
        <v>0</v>
      </c>
      <c r="M87" s="333">
        <f t="shared" si="20"/>
        <v>62.375207835045089</v>
      </c>
      <c r="N87" s="333">
        <f t="shared" si="21"/>
        <v>5.836130592906926</v>
      </c>
      <c r="O87" s="333">
        <f t="shared" si="22"/>
        <v>-11.360005145232236</v>
      </c>
    </row>
    <row r="88" spans="2:15" ht="15.75">
      <c r="B88" s="364">
        <v>8</v>
      </c>
      <c r="C88" s="354" t="s">
        <v>413</v>
      </c>
      <c r="D88" s="336"/>
      <c r="E88" s="353">
        <f>90/(30-7.33)/100</f>
        <v>3.970004411116012E-2</v>
      </c>
      <c r="F88" s="333">
        <f t="shared" si="16"/>
        <v>17.1938</v>
      </c>
      <c r="G88" s="337">
        <v>0</v>
      </c>
      <c r="H88" s="333">
        <v>0</v>
      </c>
      <c r="I88" s="333">
        <f t="shared" si="17"/>
        <v>17.1938</v>
      </c>
      <c r="J88" s="333">
        <f t="shared" si="18"/>
        <v>5.3804804568769296</v>
      </c>
      <c r="K88" s="335">
        <f t="shared" si="19"/>
        <v>0.68259461843846481</v>
      </c>
      <c r="L88" s="333">
        <v>0</v>
      </c>
      <c r="M88" s="333">
        <f t="shared" si="20"/>
        <v>6.0630750753153944</v>
      </c>
      <c r="N88" s="333">
        <f t="shared" si="21"/>
        <v>11.81331954312307</v>
      </c>
      <c r="O88" s="333">
        <f t="shared" si="22"/>
        <v>11.130724924684605</v>
      </c>
    </row>
    <row r="89" spans="2:15" ht="15.75">
      <c r="B89" s="364">
        <v>9</v>
      </c>
      <c r="C89" s="354" t="s">
        <v>399</v>
      </c>
      <c r="D89" s="336"/>
      <c r="E89" s="353">
        <f>90/(30-7.33)/100</f>
        <v>3.970004411116012E-2</v>
      </c>
      <c r="F89" s="333">
        <f t="shared" si="16"/>
        <v>56.095596100999998</v>
      </c>
      <c r="G89" s="337">
        <v>0</v>
      </c>
      <c r="H89" s="333">
        <v>0</v>
      </c>
      <c r="I89" s="333">
        <f t="shared" si="17"/>
        <v>56.095596100999998</v>
      </c>
      <c r="J89" s="333">
        <f t="shared" si="18"/>
        <v>16.742363357681544</v>
      </c>
      <c r="K89" s="335">
        <f t="shared" si="19"/>
        <v>2.2269976396515214</v>
      </c>
      <c r="L89" s="333">
        <v>0</v>
      </c>
      <c r="M89" s="333">
        <f t="shared" si="20"/>
        <v>18.969360997333066</v>
      </c>
      <c r="N89" s="333">
        <f t="shared" si="21"/>
        <v>39.353232743318458</v>
      </c>
      <c r="O89" s="333">
        <f t="shared" si="22"/>
        <v>37.126235103666929</v>
      </c>
    </row>
    <row r="90" spans="2:15" ht="15.75">
      <c r="B90" s="364">
        <v>10</v>
      </c>
      <c r="C90" s="354" t="s">
        <v>414</v>
      </c>
      <c r="D90" s="336"/>
      <c r="E90" s="353">
        <f>90/(25-7.33)/100</f>
        <v>5.0933786078098467E-2</v>
      </c>
      <c r="F90" s="333">
        <f t="shared" si="16"/>
        <v>84.22</v>
      </c>
      <c r="G90" s="337">
        <v>0</v>
      </c>
      <c r="H90" s="333">
        <v>0</v>
      </c>
      <c r="I90" s="333">
        <f t="shared" si="17"/>
        <v>84.22</v>
      </c>
      <c r="J90" s="333">
        <f t="shared" si="18"/>
        <v>39.672465086994904</v>
      </c>
      <c r="K90" s="335">
        <f t="shared" si="19"/>
        <v>4.2896434634974527</v>
      </c>
      <c r="L90" s="333">
        <v>0</v>
      </c>
      <c r="M90" s="333">
        <f t="shared" si="20"/>
        <v>43.96210855049236</v>
      </c>
      <c r="N90" s="333">
        <f t="shared" si="21"/>
        <v>44.547534913005094</v>
      </c>
      <c r="O90" s="333">
        <f t="shared" si="22"/>
        <v>40.257891449507639</v>
      </c>
    </row>
    <row r="91" spans="2:15" ht="15.75">
      <c r="B91" s="364">
        <v>11</v>
      </c>
      <c r="C91" s="354" t="s">
        <v>415</v>
      </c>
      <c r="D91" s="336"/>
      <c r="E91" s="353">
        <f>90/(25-7.33)/100</f>
        <v>5.0933786078098467E-2</v>
      </c>
      <c r="F91" s="333">
        <f t="shared" si="16"/>
        <v>319.34784598608479</v>
      </c>
      <c r="G91" s="337">
        <v>0</v>
      </c>
      <c r="H91" s="333">
        <v>0</v>
      </c>
      <c r="I91" s="333">
        <f t="shared" si="17"/>
        <v>319.34784598608479</v>
      </c>
      <c r="J91" s="333">
        <f t="shared" si="18"/>
        <v>143.78363581486877</v>
      </c>
      <c r="K91" s="335">
        <f t="shared" si="19"/>
        <v>16.265594871956779</v>
      </c>
      <c r="L91" s="333">
        <v>0</v>
      </c>
      <c r="M91" s="333">
        <f t="shared" si="20"/>
        <v>160.04923068682555</v>
      </c>
      <c r="N91" s="333">
        <f t="shared" si="21"/>
        <v>175.56421017121602</v>
      </c>
      <c r="O91" s="333">
        <f t="shared" si="22"/>
        <v>159.29861529925924</v>
      </c>
    </row>
    <row r="92" spans="2:15" ht="30">
      <c r="B92" s="364">
        <v>12</v>
      </c>
      <c r="C92" s="354" t="s">
        <v>403</v>
      </c>
      <c r="D92" s="336"/>
      <c r="E92" s="353">
        <f>90/(30-7.33)/100</f>
        <v>3.970004411116012E-2</v>
      </c>
      <c r="F92" s="333">
        <f t="shared" si="16"/>
        <v>7.8313688270000004</v>
      </c>
      <c r="G92" s="337">
        <v>0</v>
      </c>
      <c r="H92" s="333">
        <v>0</v>
      </c>
      <c r="I92" s="333">
        <f t="shared" si="17"/>
        <v>7.8313688270000004</v>
      </c>
      <c r="J92" s="333">
        <f t="shared" si="18"/>
        <v>0.7760173957060128</v>
      </c>
      <c r="K92" s="335">
        <f t="shared" si="19"/>
        <v>0.31090568788266432</v>
      </c>
      <c r="L92" s="333">
        <v>0</v>
      </c>
      <c r="M92" s="333">
        <f t="shared" si="20"/>
        <v>1.0869230835886772</v>
      </c>
      <c r="N92" s="333">
        <f t="shared" si="21"/>
        <v>7.0553514312939871</v>
      </c>
      <c r="O92" s="333">
        <f t="shared" si="22"/>
        <v>6.7444457434113234</v>
      </c>
    </row>
    <row r="93" spans="2:15" ht="15.75">
      <c r="B93" s="364">
        <v>13</v>
      </c>
      <c r="C93" s="354" t="s">
        <v>400</v>
      </c>
      <c r="D93" s="336"/>
      <c r="E93" s="353">
        <f>E81</f>
        <v>5.0933786078098467E-2</v>
      </c>
      <c r="F93" s="333">
        <f t="shared" si="16"/>
        <v>366.50826451189039</v>
      </c>
      <c r="G93" s="337">
        <v>0</v>
      </c>
      <c r="H93" s="333">
        <v>0</v>
      </c>
      <c r="I93" s="333">
        <f t="shared" si="17"/>
        <v>366.50826451189039</v>
      </c>
      <c r="J93" s="333">
        <f t="shared" si="18"/>
        <v>144.44919264156903</v>
      </c>
      <c r="K93" s="335">
        <f t="shared" si="19"/>
        <v>18.667653540503753</v>
      </c>
      <c r="L93" s="333">
        <v>0</v>
      </c>
      <c r="M93" s="333">
        <f t="shared" si="20"/>
        <v>163.11684618207278</v>
      </c>
      <c r="N93" s="333">
        <f t="shared" si="21"/>
        <v>222.05907187032136</v>
      </c>
      <c r="O93" s="333">
        <f t="shared" si="22"/>
        <v>203.39141832981761</v>
      </c>
    </row>
    <row r="94" spans="2:15" ht="45">
      <c r="B94" s="364">
        <v>14</v>
      </c>
      <c r="C94" s="354" t="s">
        <v>401</v>
      </c>
      <c r="D94" s="336"/>
      <c r="E94" s="353">
        <f>90/(30-7.33)/100</f>
        <v>3.970004411116012E-2</v>
      </c>
      <c r="F94" s="333">
        <f t="shared" si="16"/>
        <v>123.21070763676806</v>
      </c>
      <c r="G94" s="337">
        <v>0</v>
      </c>
      <c r="H94" s="333">
        <v>0</v>
      </c>
      <c r="I94" s="333">
        <f t="shared" si="17"/>
        <v>123.21070763676806</v>
      </c>
      <c r="J94" s="333">
        <f t="shared" si="18"/>
        <v>33.621473162878686</v>
      </c>
      <c r="K94" s="335">
        <f t="shared" si="19"/>
        <v>4.8914705281469448</v>
      </c>
      <c r="L94" s="333">
        <v>0</v>
      </c>
      <c r="M94" s="333">
        <f t="shared" si="20"/>
        <v>38.512943691025633</v>
      </c>
      <c r="N94" s="333">
        <f t="shared" si="21"/>
        <v>89.589234473889377</v>
      </c>
      <c r="O94" s="333">
        <f t="shared" si="22"/>
        <v>84.697763945742423</v>
      </c>
    </row>
    <row r="95" spans="2:15" ht="15.75">
      <c r="B95" s="364">
        <v>15</v>
      </c>
      <c r="C95" s="354" t="s">
        <v>416</v>
      </c>
      <c r="D95" s="336"/>
      <c r="E95" s="353">
        <f>90/(30-7.33)/100</f>
        <v>3.970004411116012E-2</v>
      </c>
      <c r="F95" s="333">
        <f t="shared" si="16"/>
        <v>1.7216490679999998</v>
      </c>
      <c r="G95" s="337">
        <v>0</v>
      </c>
      <c r="H95" s="333">
        <v>0</v>
      </c>
      <c r="I95" s="333">
        <f t="shared" si="17"/>
        <v>1.7216490679999998</v>
      </c>
      <c r="J95" s="333">
        <f t="shared" si="18"/>
        <v>0.39852765121746797</v>
      </c>
      <c r="K95" s="335">
        <f t="shared" si="19"/>
        <v>6.8349543943537705E-2</v>
      </c>
      <c r="L95" s="333">
        <v>0</v>
      </c>
      <c r="M95" s="333">
        <f t="shared" si="20"/>
        <v>0.46687719516100568</v>
      </c>
      <c r="N95" s="333">
        <f t="shared" si="21"/>
        <v>1.3231214167825318</v>
      </c>
      <c r="O95" s="333">
        <f t="shared" si="22"/>
        <v>1.2547718728389943</v>
      </c>
    </row>
    <row r="96" spans="2:15" ht="15.75">
      <c r="B96" s="364">
        <v>16</v>
      </c>
      <c r="C96" s="354" t="s">
        <v>417</v>
      </c>
      <c r="D96" s="336"/>
      <c r="E96" s="353">
        <f>90/(30-7.33)/100</f>
        <v>3.970004411116012E-2</v>
      </c>
      <c r="F96" s="333">
        <f t="shared" si="16"/>
        <v>18.516173290000001</v>
      </c>
      <c r="G96" s="337">
        <v>0</v>
      </c>
      <c r="H96" s="333">
        <v>0</v>
      </c>
      <c r="I96" s="333">
        <f t="shared" si="17"/>
        <v>18.516173290000001</v>
      </c>
      <c r="J96" s="333">
        <f t="shared" si="18"/>
        <v>5.0419582101947702</v>
      </c>
      <c r="K96" s="335">
        <f t="shared" si="19"/>
        <v>0.73509289638288489</v>
      </c>
      <c r="L96" s="333">
        <v>0</v>
      </c>
      <c r="M96" s="333">
        <f t="shared" si="20"/>
        <v>5.7770511065776553</v>
      </c>
      <c r="N96" s="333">
        <f t="shared" si="21"/>
        <v>13.47421507980523</v>
      </c>
      <c r="O96" s="333">
        <f t="shared" si="22"/>
        <v>12.739122183422346</v>
      </c>
    </row>
    <row r="97" spans="2:15" ht="30">
      <c r="B97" s="364">
        <v>17</v>
      </c>
      <c r="C97" s="354" t="s">
        <v>418</v>
      </c>
      <c r="D97" s="336"/>
      <c r="E97" s="353">
        <f>90/(25-7.33)/100</f>
        <v>5.0933786078098467E-2</v>
      </c>
      <c r="F97" s="333">
        <f t="shared" si="16"/>
        <v>2.2750565419999997</v>
      </c>
      <c r="G97" s="337">
        <v>0</v>
      </c>
      <c r="H97" s="333">
        <v>0</v>
      </c>
      <c r="I97" s="333">
        <f t="shared" si="17"/>
        <v>2.2750565419999997</v>
      </c>
      <c r="J97" s="333">
        <f t="shared" si="18"/>
        <v>0.73380512457801284</v>
      </c>
      <c r="K97" s="335">
        <f t="shared" si="19"/>
        <v>0.11587724322580642</v>
      </c>
      <c r="L97" s="333">
        <v>0</v>
      </c>
      <c r="M97" s="333">
        <f t="shared" si="20"/>
        <v>0.84968236780381923</v>
      </c>
      <c r="N97" s="333">
        <f t="shared" si="21"/>
        <v>1.5412514174219869</v>
      </c>
      <c r="O97" s="333">
        <f t="shared" si="22"/>
        <v>1.4253741741961805</v>
      </c>
    </row>
    <row r="98" spans="2:15" ht="30">
      <c r="B98" s="364">
        <v>18</v>
      </c>
      <c r="C98" s="354" t="s">
        <v>419</v>
      </c>
      <c r="D98" s="336"/>
      <c r="E98" s="353">
        <f>90/(10-7.33)/100</f>
        <v>0.3370786516853933</v>
      </c>
      <c r="F98" s="333">
        <f t="shared" si="16"/>
        <v>49.008899999999997</v>
      </c>
      <c r="G98" s="337">
        <v>0</v>
      </c>
      <c r="H98" s="333">
        <v>0</v>
      </c>
      <c r="I98" s="333">
        <f t="shared" si="17"/>
        <v>49.008899999999997</v>
      </c>
      <c r="J98" s="333">
        <f t="shared" si="18"/>
        <v>50.890355625168539</v>
      </c>
      <c r="K98" s="335">
        <f t="shared" si="19"/>
        <v>16.519853932584272</v>
      </c>
      <c r="L98" s="333">
        <v>0</v>
      </c>
      <c r="M98" s="333">
        <f t="shared" si="20"/>
        <v>67.410209557752808</v>
      </c>
      <c r="N98" s="333">
        <f t="shared" si="21"/>
        <v>-1.8814556251685417</v>
      </c>
      <c r="O98" s="333">
        <f t="shared" si="22"/>
        <v>-18.401309557752811</v>
      </c>
    </row>
    <row r="99" spans="2:15" ht="15.75">
      <c r="B99" s="364">
        <v>19</v>
      </c>
      <c r="C99" s="354" t="s">
        <v>420</v>
      </c>
      <c r="D99" s="336"/>
      <c r="E99" s="353">
        <f>90/(25-7.33)/100</f>
        <v>5.0933786078098467E-2</v>
      </c>
      <c r="F99" s="333">
        <f t="shared" si="16"/>
        <v>24.400000000000002</v>
      </c>
      <c r="G99" s="337">
        <v>0</v>
      </c>
      <c r="H99" s="333">
        <v>0</v>
      </c>
      <c r="I99" s="333">
        <f t="shared" si="17"/>
        <v>24.400000000000002</v>
      </c>
      <c r="J99" s="333">
        <f t="shared" si="18"/>
        <v>11.518856760611204</v>
      </c>
      <c r="K99" s="335">
        <f t="shared" si="19"/>
        <v>1.2427843803056027</v>
      </c>
      <c r="L99" s="333">
        <v>0</v>
      </c>
      <c r="M99" s="333">
        <f t="shared" si="20"/>
        <v>12.761641140916806</v>
      </c>
      <c r="N99" s="333">
        <f t="shared" si="21"/>
        <v>12.881143239388798</v>
      </c>
      <c r="O99" s="333">
        <f t="shared" si="22"/>
        <v>11.638358859083196</v>
      </c>
    </row>
    <row r="100" spans="2:15" ht="30">
      <c r="B100" s="364">
        <v>20</v>
      </c>
      <c r="C100" s="354" t="s">
        <v>402</v>
      </c>
      <c r="D100" s="336"/>
      <c r="E100" s="353">
        <f>90/(10-7.33)/100</f>
        <v>0.3370786516853933</v>
      </c>
      <c r="F100" s="333">
        <f t="shared" si="16"/>
        <v>8.2209082339999995</v>
      </c>
      <c r="G100" s="337">
        <v>0</v>
      </c>
      <c r="H100" s="333">
        <v>0</v>
      </c>
      <c r="I100" s="333">
        <f t="shared" si="17"/>
        <v>8.2209082339999995</v>
      </c>
      <c r="J100" s="333">
        <f t="shared" si="18"/>
        <v>6.7477509641074604</v>
      </c>
      <c r="K100" s="335">
        <f t="shared" si="19"/>
        <v>2.7710926631460677</v>
      </c>
      <c r="L100" s="333">
        <v>0</v>
      </c>
      <c r="M100" s="333">
        <f t="shared" si="20"/>
        <v>9.5188436272535277</v>
      </c>
      <c r="N100" s="333">
        <f t="shared" si="21"/>
        <v>1.473157269892539</v>
      </c>
      <c r="O100" s="333">
        <f t="shared" si="22"/>
        <v>-1.2979353932535282</v>
      </c>
    </row>
    <row r="101" spans="2:15" ht="15.75">
      <c r="B101" s="364">
        <v>21</v>
      </c>
      <c r="C101" s="354" t="s">
        <v>421</v>
      </c>
      <c r="D101" s="336"/>
      <c r="E101" s="353">
        <f>90/(25-7.33)/100</f>
        <v>5.0933786078098467E-2</v>
      </c>
      <c r="F101" s="333">
        <f t="shared" si="16"/>
        <v>7.3088520170000022</v>
      </c>
      <c r="G101" s="337">
        <v>0</v>
      </c>
      <c r="H101" s="333">
        <v>0</v>
      </c>
      <c r="I101" s="333">
        <f t="shared" si="17"/>
        <v>7.3088520170000022</v>
      </c>
      <c r="J101" s="333">
        <f t="shared" si="18"/>
        <v>3.0964582102207134</v>
      </c>
      <c r="K101" s="335">
        <f t="shared" si="19"/>
        <v>0.37226750511035661</v>
      </c>
      <c r="L101" s="333">
        <v>0</v>
      </c>
      <c r="M101" s="333">
        <f t="shared" si="20"/>
        <v>3.46872571533107</v>
      </c>
      <c r="N101" s="333">
        <f t="shared" si="21"/>
        <v>4.2123938067792892</v>
      </c>
      <c r="O101" s="333">
        <f t="shared" si="22"/>
        <v>3.8401263016689322</v>
      </c>
    </row>
    <row r="102" spans="2:15" ht="15.75">
      <c r="B102" s="364">
        <v>22</v>
      </c>
      <c r="C102" s="355" t="s">
        <v>422</v>
      </c>
      <c r="D102" s="336"/>
      <c r="E102" s="353">
        <f>90/(10-7.33)/100</f>
        <v>0.3370786516853933</v>
      </c>
      <c r="F102" s="333">
        <f t="shared" si="16"/>
        <v>30.742353598290212</v>
      </c>
      <c r="G102" s="337">
        <v>0</v>
      </c>
      <c r="H102" s="333">
        <v>0</v>
      </c>
      <c r="I102" s="333">
        <f t="shared" si="17"/>
        <v>30.742353598290212</v>
      </c>
      <c r="J102" s="333">
        <f t="shared" si="18"/>
        <v>29.598222201094526</v>
      </c>
      <c r="K102" s="335">
        <f t="shared" si="19"/>
        <v>10.362591100547263</v>
      </c>
      <c r="L102" s="333">
        <v>0</v>
      </c>
      <c r="M102" s="333">
        <f t="shared" si="20"/>
        <v>39.960813301641792</v>
      </c>
      <c r="N102" s="333">
        <f t="shared" si="21"/>
        <v>1.1441313971956859</v>
      </c>
      <c r="O102" s="333">
        <f t="shared" si="22"/>
        <v>-9.2184597033515807</v>
      </c>
    </row>
    <row r="103" spans="2:15" ht="63">
      <c r="B103" s="364">
        <v>23</v>
      </c>
      <c r="C103" s="356" t="s">
        <v>423</v>
      </c>
      <c r="D103" s="336"/>
      <c r="E103" s="357" t="s">
        <v>424</v>
      </c>
      <c r="F103" s="333">
        <f t="shared" si="16"/>
        <v>1556.1436000000001</v>
      </c>
      <c r="G103" s="337">
        <v>0</v>
      </c>
      <c r="H103" s="333">
        <v>0</v>
      </c>
      <c r="I103" s="333">
        <f t="shared" si="17"/>
        <v>1556.1436000000001</v>
      </c>
      <c r="J103" s="333">
        <f t="shared" si="18"/>
        <v>735.48901178799008</v>
      </c>
      <c r="K103" s="358">
        <f>SUM(K81:K102)/SUM(I81:I102)*I103</f>
        <v>87.512722184817065</v>
      </c>
      <c r="L103" s="333">
        <v>0</v>
      </c>
      <c r="M103" s="333">
        <f t="shared" si="20"/>
        <v>823.00173397280719</v>
      </c>
      <c r="N103" s="333">
        <f t="shared" si="21"/>
        <v>820.65458821201003</v>
      </c>
      <c r="O103" s="333">
        <f t="shared" si="22"/>
        <v>733.14186602719292</v>
      </c>
    </row>
    <row r="104" spans="2:15" ht="15.75">
      <c r="B104" s="364">
        <v>24</v>
      </c>
      <c r="C104" s="359" t="s">
        <v>425</v>
      </c>
      <c r="D104" s="336"/>
      <c r="E104" s="338"/>
      <c r="F104" s="361">
        <f>SUM(F81:F103)</f>
        <v>8821.2958670052813</v>
      </c>
      <c r="G104" s="361">
        <f>SUM(G81:G103)</f>
        <v>29.9</v>
      </c>
      <c r="H104" s="361">
        <f>SUM(H81:H103)</f>
        <v>0</v>
      </c>
      <c r="I104" s="339">
        <f t="shared" ref="I104" si="23">F104+G104+H104</f>
        <v>8851.1958670052809</v>
      </c>
      <c r="J104" s="361">
        <f>SUM(J81:J103)</f>
        <v>4073.7263075277474</v>
      </c>
      <c r="K104" s="361">
        <f>SUM(K81:K103)</f>
        <v>497.76398843437977</v>
      </c>
      <c r="L104" s="361">
        <f t="shared" ref="L104:O104" si="24">SUM(L81:L103)</f>
        <v>0</v>
      </c>
      <c r="M104" s="361">
        <f t="shared" si="24"/>
        <v>4571.4902959621268</v>
      </c>
      <c r="N104" s="361">
        <f t="shared" si="24"/>
        <v>4747.5695594775343</v>
      </c>
      <c r="O104" s="361">
        <f t="shared" si="24"/>
        <v>4279.7055710431523</v>
      </c>
    </row>
    <row r="105" spans="2:15" ht="15.75">
      <c r="B105" s="364">
        <v>25</v>
      </c>
      <c r="C105" s="367" t="s">
        <v>426</v>
      </c>
      <c r="D105" s="336"/>
      <c r="E105" s="366"/>
      <c r="F105" s="361"/>
      <c r="G105" s="337"/>
      <c r="H105" s="333"/>
      <c r="I105" s="339">
        <f>AVERAGE(I104,F104)</f>
        <v>8836.2458670052802</v>
      </c>
      <c r="J105" s="333"/>
      <c r="K105" s="340">
        <f>K104/I105</f>
        <v>5.6332066346528507E-2</v>
      </c>
      <c r="L105" s="333"/>
      <c r="M105" s="333"/>
      <c r="N105" s="333"/>
      <c r="O105" s="333"/>
    </row>
    <row r="107" spans="2:15" ht="51.75" customHeight="1">
      <c r="B107" s="652" t="s">
        <v>721</v>
      </c>
      <c r="C107" s="652"/>
      <c r="D107" s="652"/>
      <c r="E107" s="652"/>
      <c r="F107" s="652"/>
      <c r="G107" s="652"/>
      <c r="H107" s="652"/>
      <c r="I107" s="652"/>
      <c r="J107" s="652"/>
      <c r="K107" s="652"/>
      <c r="L107" s="652"/>
      <c r="M107" s="652"/>
      <c r="N107" s="652"/>
      <c r="O107" s="652"/>
    </row>
  </sheetData>
  <mergeCells count="27">
    <mergeCell ref="B107:O107"/>
    <mergeCell ref="B42:O42"/>
    <mergeCell ref="B43:B44"/>
    <mergeCell ref="C43:C44"/>
    <mergeCell ref="D43:D44"/>
    <mergeCell ref="E43:E44"/>
    <mergeCell ref="F43:I43"/>
    <mergeCell ref="J43:M43"/>
    <mergeCell ref="N43:O43"/>
    <mergeCell ref="B78:O78"/>
    <mergeCell ref="B79:B80"/>
    <mergeCell ref="C79:C80"/>
    <mergeCell ref="D79:D80"/>
    <mergeCell ref="E79:E80"/>
    <mergeCell ref="F79:I79"/>
    <mergeCell ref="J79:M79"/>
    <mergeCell ref="N79:O79"/>
    <mergeCell ref="B7:O7"/>
    <mergeCell ref="B8:B9"/>
    <mergeCell ref="C8:C9"/>
    <mergeCell ref="D8:D9"/>
    <mergeCell ref="E8:E9"/>
    <mergeCell ref="F8:I8"/>
    <mergeCell ref="J8:M8"/>
    <mergeCell ref="N8:O8"/>
    <mergeCell ref="B36:O36"/>
    <mergeCell ref="B71:O71"/>
  </mergeCells>
  <printOptions horizontalCentered="1"/>
  <pageMargins left="0.62992125984251968" right="0.6692913385826772" top="0.35433070866141736" bottom="0.51181102362204722" header="0.23622047244094491" footer="0.23622047244094491"/>
  <pageSetup paperSize="9" scale="63" fitToHeight="3" orientation="landscape" r:id="rId1"/>
  <headerFooter alignWithMargins="0"/>
</worksheet>
</file>

<file path=xl/worksheets/sheet12.xml><?xml version="1.0" encoding="utf-8"?>
<worksheet xmlns="http://schemas.openxmlformats.org/spreadsheetml/2006/main" xmlns:r="http://schemas.openxmlformats.org/officeDocument/2006/relationships">
  <sheetPr>
    <pageSetUpPr fitToPage="1"/>
  </sheetPr>
  <dimension ref="A1:O35"/>
  <sheetViews>
    <sheetView workbookViewId="0">
      <selection activeCell="L20" sqref="L20"/>
    </sheetView>
  </sheetViews>
  <sheetFormatPr defaultColWidth="7.85546875" defaultRowHeight="15"/>
  <cols>
    <col min="1" max="1" width="54.42578125" style="187" customWidth="1"/>
    <col min="2" max="3" width="20.28515625" style="187" hidden="1" customWidth="1"/>
    <col min="4" max="9" width="16.28515625" style="187" hidden="1" customWidth="1"/>
    <col min="10" max="10" width="16.28515625" style="187" customWidth="1"/>
    <col min="11" max="11" width="12.7109375" style="187" customWidth="1"/>
    <col min="12" max="12" width="13.140625" style="187" customWidth="1"/>
    <col min="13" max="13" width="13.85546875" style="187" customWidth="1"/>
    <col min="14" max="14" width="14.140625" style="187" hidden="1" customWidth="1"/>
    <col min="15" max="15" width="13" style="187" hidden="1" customWidth="1"/>
    <col min="16" max="16384" width="7.85546875" style="187"/>
  </cols>
  <sheetData>
    <row r="1" spans="1:15" ht="15.75">
      <c r="A1" s="184"/>
      <c r="B1" s="185"/>
      <c r="C1" s="185"/>
      <c r="D1" s="185"/>
      <c r="E1" s="185"/>
      <c r="F1" s="185"/>
      <c r="G1" s="185"/>
      <c r="H1" s="185"/>
      <c r="I1" s="186"/>
      <c r="J1" s="185"/>
    </row>
    <row r="2" spans="1:15" ht="15.75">
      <c r="A2" s="188"/>
      <c r="I2" s="189"/>
    </row>
    <row r="3" spans="1:15">
      <c r="A3" s="188"/>
    </row>
    <row r="4" spans="1:15" ht="15.75">
      <c r="A4" s="190"/>
      <c r="B4" s="189"/>
      <c r="C4" s="189"/>
      <c r="D4" s="189"/>
      <c r="E4" s="189"/>
      <c r="F4" s="189"/>
      <c r="G4" s="189"/>
      <c r="H4" s="189"/>
      <c r="I4" s="189"/>
      <c r="J4" s="126" t="s">
        <v>395</v>
      </c>
    </row>
    <row r="5" spans="1:15" ht="15.75">
      <c r="A5" s="188"/>
      <c r="J5" s="126" t="s">
        <v>396</v>
      </c>
    </row>
    <row r="6" spans="1:15" ht="15.75">
      <c r="A6" s="190"/>
      <c r="J6" s="52" t="s">
        <v>582</v>
      </c>
    </row>
    <row r="7" spans="1:15" ht="32.25" customHeight="1">
      <c r="A7" s="188"/>
      <c r="J7" s="191"/>
      <c r="L7" s="653" t="s">
        <v>583</v>
      </c>
      <c r="M7" s="653"/>
    </row>
    <row r="8" spans="1:15" ht="51.75" customHeight="1">
      <c r="A8" s="192" t="s">
        <v>584</v>
      </c>
      <c r="B8" s="193" t="str">
        <f>'[8]Form 13A'!C10</f>
        <v>From COD Unit 1 to COD of Unit 2</v>
      </c>
      <c r="C8" s="193" t="str">
        <f>'[8]Form 13A'!D10</f>
        <v>From COD Unit 2 to 31.03.2017</v>
      </c>
      <c r="D8" s="193" t="str">
        <f>'[8]Form 13A'!E10</f>
        <v>FY 2017-18</v>
      </c>
      <c r="E8" s="194" t="str">
        <f>'[8]Form 13A'!F10</f>
        <v>FY 2018-19</v>
      </c>
      <c r="F8" s="193" t="s">
        <v>567</v>
      </c>
      <c r="G8" s="195" t="s">
        <v>568</v>
      </c>
      <c r="H8" s="193" t="s">
        <v>569</v>
      </c>
      <c r="I8" s="193" t="s">
        <v>570</v>
      </c>
      <c r="J8" s="193" t="s">
        <v>407</v>
      </c>
      <c r="K8" s="193" t="s">
        <v>571</v>
      </c>
      <c r="L8" s="193" t="s">
        <v>406</v>
      </c>
      <c r="M8" s="193" t="s">
        <v>585</v>
      </c>
      <c r="N8" s="196" t="s">
        <v>586</v>
      </c>
      <c r="O8" s="197" t="s">
        <v>587</v>
      </c>
    </row>
    <row r="9" spans="1:15" ht="15.75" hidden="1">
      <c r="A9" s="198">
        <v>1</v>
      </c>
      <c r="B9" s="199">
        <v>2</v>
      </c>
      <c r="C9" s="199">
        <v>3</v>
      </c>
      <c r="D9" s="199">
        <v>4</v>
      </c>
      <c r="E9" s="200">
        <v>5</v>
      </c>
      <c r="F9" s="200">
        <v>2</v>
      </c>
      <c r="G9" s="200">
        <v>3</v>
      </c>
      <c r="H9" s="199">
        <v>4</v>
      </c>
      <c r="I9" s="199">
        <v>5</v>
      </c>
      <c r="J9" s="199">
        <v>6</v>
      </c>
      <c r="K9" s="199">
        <v>6</v>
      </c>
      <c r="L9" s="199">
        <v>6</v>
      </c>
      <c r="M9" s="199">
        <v>6</v>
      </c>
      <c r="N9" s="201">
        <v>6</v>
      </c>
      <c r="O9" s="202">
        <v>6</v>
      </c>
    </row>
    <row r="10" spans="1:15" ht="15.75">
      <c r="A10" s="198" t="s">
        <v>588</v>
      </c>
      <c r="B10" s="199">
        <v>68</v>
      </c>
      <c r="C10" s="199">
        <v>120</v>
      </c>
      <c r="D10" s="199">
        <v>365</v>
      </c>
      <c r="E10" s="200">
        <v>365</v>
      </c>
      <c r="F10" s="200">
        <v>366</v>
      </c>
      <c r="G10" s="200">
        <v>365</v>
      </c>
      <c r="H10" s="200">
        <v>365</v>
      </c>
      <c r="I10" s="200">
        <v>365</v>
      </c>
      <c r="J10" s="199">
        <v>366</v>
      </c>
      <c r="K10" s="199">
        <v>365</v>
      </c>
      <c r="L10" s="199">
        <v>365</v>
      </c>
      <c r="M10" s="199">
        <v>365</v>
      </c>
      <c r="N10" s="201">
        <v>366</v>
      </c>
      <c r="O10" s="202">
        <v>365</v>
      </c>
    </row>
    <row r="11" spans="1:15">
      <c r="A11" s="203"/>
      <c r="B11" s="204"/>
      <c r="C11" s="204"/>
      <c r="D11" s="204"/>
      <c r="E11" s="205"/>
      <c r="F11" s="206"/>
      <c r="G11" s="207"/>
      <c r="H11" s="206"/>
      <c r="I11" s="206"/>
      <c r="J11" s="206"/>
      <c r="K11" s="206"/>
      <c r="L11" s="206"/>
      <c r="M11" s="206"/>
      <c r="N11" s="208"/>
      <c r="O11" s="209"/>
    </row>
    <row r="12" spans="1:15">
      <c r="A12" s="203" t="s">
        <v>589</v>
      </c>
      <c r="B12" s="210">
        <v>3501.9</v>
      </c>
      <c r="C12" s="210">
        <v>6705.71</v>
      </c>
      <c r="D12" s="210">
        <v>6755.08</v>
      </c>
      <c r="E12" s="210">
        <v>7124.72</v>
      </c>
      <c r="F12" s="210">
        <f>E13</f>
        <v>7745.3200000000006</v>
      </c>
      <c r="G12" s="210">
        <f t="shared" ref="G12:O12" si="0">F13</f>
        <v>7745.3200000000006</v>
      </c>
      <c r="H12" s="210">
        <f t="shared" si="0"/>
        <v>7745.3200000000006</v>
      </c>
      <c r="I12" s="210">
        <f t="shared" si="0"/>
        <v>7745.3200000000006</v>
      </c>
      <c r="J12" s="210">
        <f>I13</f>
        <v>7745.3200000000006</v>
      </c>
      <c r="K12" s="210">
        <f t="shared" si="0"/>
        <v>7748.2300000000005</v>
      </c>
      <c r="L12" s="210">
        <f t="shared" si="0"/>
        <v>7771.6086974160007</v>
      </c>
      <c r="M12" s="210">
        <f t="shared" si="0"/>
        <v>7789.4997796660009</v>
      </c>
      <c r="N12" s="211">
        <f t="shared" si="0"/>
        <v>7819.3997796660005</v>
      </c>
      <c r="O12" s="210">
        <f t="shared" si="0"/>
        <v>7819.3997796660005</v>
      </c>
    </row>
    <row r="13" spans="1:15">
      <c r="A13" s="203" t="s">
        <v>590</v>
      </c>
      <c r="B13" s="210">
        <v>3501.9</v>
      </c>
      <c r="C13" s="210">
        <v>6755.08</v>
      </c>
      <c r="D13" s="210">
        <v>7124.72</v>
      </c>
      <c r="E13" s="210">
        <v>7745.3200000000006</v>
      </c>
      <c r="F13" s="210">
        <f>F12</f>
        <v>7745.3200000000006</v>
      </c>
      <c r="G13" s="210">
        <f t="shared" ref="G13:O13" si="1">G12</f>
        <v>7745.3200000000006</v>
      </c>
      <c r="H13" s="210">
        <f t="shared" si="1"/>
        <v>7745.3200000000006</v>
      </c>
      <c r="I13" s="210">
        <f t="shared" si="1"/>
        <v>7745.3200000000006</v>
      </c>
      <c r="J13" s="210">
        <f>J12+2.91</f>
        <v>7748.2300000000005</v>
      </c>
      <c r="K13" s="210">
        <f>K12+'F3'!F12</f>
        <v>7771.6086974160007</v>
      </c>
      <c r="L13" s="210">
        <f>L12+'F3'!I12</f>
        <v>7789.4997796660009</v>
      </c>
      <c r="M13" s="210">
        <f>M12+'F3'!K12</f>
        <v>7819.3997796660005</v>
      </c>
      <c r="N13" s="211">
        <f t="shared" si="1"/>
        <v>7819.3997796660005</v>
      </c>
      <c r="O13" s="210">
        <f t="shared" si="1"/>
        <v>7819.3997796660005</v>
      </c>
    </row>
    <row r="14" spans="1:15">
      <c r="A14" s="203" t="s">
        <v>591</v>
      </c>
      <c r="B14" s="210">
        <f>AVERAGE(B12:B13)</f>
        <v>3501.9</v>
      </c>
      <c r="C14" s="210">
        <f t="shared" ref="C14:F14" si="2">AVERAGE(C12:C13)</f>
        <v>6730.3950000000004</v>
      </c>
      <c r="D14" s="210">
        <f t="shared" si="2"/>
        <v>6939.9</v>
      </c>
      <c r="E14" s="210">
        <f t="shared" si="2"/>
        <v>7435.02</v>
      </c>
      <c r="F14" s="210">
        <f t="shared" si="2"/>
        <v>7745.3200000000006</v>
      </c>
      <c r="G14" s="210">
        <f t="shared" ref="G14" si="3">AVERAGE(G12:G13)</f>
        <v>7745.3200000000006</v>
      </c>
      <c r="H14" s="210">
        <f t="shared" ref="H14" si="4">AVERAGE(H12:H13)</f>
        <v>7745.3200000000006</v>
      </c>
      <c r="I14" s="210">
        <f t="shared" ref="I14" si="5">AVERAGE(I12:I13)</f>
        <v>7745.3200000000006</v>
      </c>
      <c r="J14" s="210">
        <f t="shared" ref="J14" si="6">AVERAGE(J12:J13)</f>
        <v>7746.7750000000005</v>
      </c>
      <c r="K14" s="210">
        <f t="shared" ref="K14" si="7">AVERAGE(K12:K13)</f>
        <v>7759.9193487080011</v>
      </c>
      <c r="L14" s="210">
        <f t="shared" ref="L14" si="8">AVERAGE(L12:L13)</f>
        <v>7780.5542385410008</v>
      </c>
      <c r="M14" s="210">
        <f t="shared" ref="M14" si="9">AVERAGE(M12:M13)</f>
        <v>7804.4497796660007</v>
      </c>
      <c r="N14" s="211">
        <f t="shared" ref="N14" si="10">AVERAGE(N12:N13)</f>
        <v>7819.3997796660005</v>
      </c>
      <c r="O14" s="210">
        <f t="shared" ref="O14" si="11">AVERAGE(O12:O13)</f>
        <v>7819.3997796660005</v>
      </c>
    </row>
    <row r="15" spans="1:15">
      <c r="A15" s="203" t="s">
        <v>592</v>
      </c>
      <c r="B15" s="212">
        <v>5.1900000000000002E-2</v>
      </c>
      <c r="C15" s="213">
        <v>5.1900000000000002E-2</v>
      </c>
      <c r="D15" s="213">
        <v>5.1725672335407723E-2</v>
      </c>
      <c r="E15" s="214">
        <v>5.1482798499268692E-2</v>
      </c>
      <c r="F15" s="213">
        <v>5.169E-2</v>
      </c>
      <c r="G15" s="213">
        <v>5.169E-2</v>
      </c>
      <c r="H15" s="213">
        <v>5.169E-2</v>
      </c>
      <c r="I15" s="213">
        <v>5.169E-2</v>
      </c>
      <c r="J15" s="213">
        <v>5.1612495107250113E-2</v>
      </c>
      <c r="K15" s="213">
        <f>'F4'!K34</f>
        <v>5.6268406917096545E-2</v>
      </c>
      <c r="L15" s="213">
        <f>'F4'!K69</f>
        <v>5.6320052235423169E-2</v>
      </c>
      <c r="M15" s="213">
        <f>'F4'!K105</f>
        <v>5.6332066346528507E-2</v>
      </c>
      <c r="N15" s="215">
        <f>M15</f>
        <v>5.6332066346528507E-2</v>
      </c>
      <c r="O15" s="213">
        <f>N15</f>
        <v>5.6332066346528507E-2</v>
      </c>
    </row>
    <row r="16" spans="1:15">
      <c r="A16" s="203" t="s">
        <v>237</v>
      </c>
      <c r="B16" s="216">
        <f>[9]F4!F11</f>
        <v>53.06</v>
      </c>
      <c r="C16" s="216">
        <f>B16</f>
        <v>53.06</v>
      </c>
      <c r="D16" s="216">
        <f t="shared" ref="D16:H16" si="12">C16</f>
        <v>53.06</v>
      </c>
      <c r="E16" s="216">
        <f t="shared" si="12"/>
        <v>53.06</v>
      </c>
      <c r="F16" s="216">
        <f t="shared" si="12"/>
        <v>53.06</v>
      </c>
      <c r="G16" s="216">
        <f t="shared" si="12"/>
        <v>53.06</v>
      </c>
      <c r="H16" s="216">
        <f t="shared" si="12"/>
        <v>53.06</v>
      </c>
      <c r="I16" s="216">
        <f>H16</f>
        <v>53.06</v>
      </c>
      <c r="J16" s="216">
        <f>'F4'!F12</f>
        <v>56.023953599999999</v>
      </c>
      <c r="K16" s="216">
        <f>'F4'!I12</f>
        <v>57.877257700000001</v>
      </c>
      <c r="L16" s="216">
        <f>K16</f>
        <v>57.877257700000001</v>
      </c>
      <c r="M16" s="216">
        <f t="shared" ref="M16:O16" si="13">L16</f>
        <v>57.877257700000001</v>
      </c>
      <c r="N16" s="217">
        <f t="shared" si="13"/>
        <v>57.877257700000001</v>
      </c>
      <c r="O16" s="216">
        <f t="shared" si="13"/>
        <v>57.877257700000001</v>
      </c>
    </row>
    <row r="17" spans="1:15" ht="30">
      <c r="A17" s="218" t="s">
        <v>593</v>
      </c>
      <c r="B17" s="210">
        <f>(B14-B16)*0.9</f>
        <v>3103.9560000000001</v>
      </c>
      <c r="C17" s="210">
        <f t="shared" ref="C17:O17" si="14">(C14-C16)*0.9</f>
        <v>6009.6014999999998</v>
      </c>
      <c r="D17" s="210">
        <f t="shared" si="14"/>
        <v>6198.155999999999</v>
      </c>
      <c r="E17" s="210">
        <f t="shared" si="14"/>
        <v>6643.7640000000001</v>
      </c>
      <c r="F17" s="210">
        <f t="shared" si="14"/>
        <v>6923.0340000000006</v>
      </c>
      <c r="G17" s="210">
        <f t="shared" si="14"/>
        <v>6923.0340000000006</v>
      </c>
      <c r="H17" s="210">
        <f t="shared" si="14"/>
        <v>6923.0340000000006</v>
      </c>
      <c r="I17" s="210">
        <f t="shared" si="14"/>
        <v>6923.0340000000006</v>
      </c>
      <c r="J17" s="210">
        <f t="shared" si="14"/>
        <v>6921.6759417600006</v>
      </c>
      <c r="K17" s="210">
        <f t="shared" si="14"/>
        <v>6931.8378819072013</v>
      </c>
      <c r="L17" s="210">
        <f t="shared" si="14"/>
        <v>6950.4092827569011</v>
      </c>
      <c r="M17" s="210">
        <f t="shared" si="14"/>
        <v>6971.9152697694008</v>
      </c>
      <c r="N17" s="211">
        <f t="shared" si="14"/>
        <v>6985.3702697694007</v>
      </c>
      <c r="O17" s="210">
        <f t="shared" si="14"/>
        <v>6985.3702697694007</v>
      </c>
    </row>
    <row r="18" spans="1:15">
      <c r="A18" s="203" t="s">
        <v>594</v>
      </c>
      <c r="B18" s="219">
        <v>0</v>
      </c>
      <c r="C18" s="210">
        <f>B21</f>
        <v>33.83</v>
      </c>
      <c r="D18" s="210">
        <f>C21</f>
        <v>148.57</v>
      </c>
      <c r="E18" s="220">
        <f>D21</f>
        <v>507.54099344049604</v>
      </c>
      <c r="F18" s="221">
        <f>E21</f>
        <v>890.31662993852876</v>
      </c>
      <c r="G18" s="221">
        <f t="shared" ref="G18:I18" si="15">F21</f>
        <v>1290.6722207385287</v>
      </c>
      <c r="H18" s="221">
        <f t="shared" si="15"/>
        <v>1691.0278115385288</v>
      </c>
      <c r="I18" s="221">
        <f t="shared" si="15"/>
        <v>2091.3834023385289</v>
      </c>
      <c r="J18" s="221">
        <f>I21</f>
        <v>2491.7389931385287</v>
      </c>
      <c r="K18" s="221">
        <f t="shared" ref="K18:O18" si="16">J21</f>
        <v>2891.5693799229962</v>
      </c>
      <c r="L18" s="221">
        <f t="shared" si="16"/>
        <v>3328.2076794799486</v>
      </c>
      <c r="M18" s="221">
        <f t="shared" si="16"/>
        <v>3766.4089006151207</v>
      </c>
      <c r="N18" s="222">
        <f t="shared" si="16"/>
        <v>4206.0496834014157</v>
      </c>
      <c r="O18" s="223">
        <f t="shared" si="16"/>
        <v>4646.5326305795916</v>
      </c>
    </row>
    <row r="19" spans="1:15">
      <c r="A19" s="203" t="s">
        <v>638</v>
      </c>
      <c r="B19" s="210">
        <f>B14-B18</f>
        <v>3501.9</v>
      </c>
      <c r="C19" s="210">
        <f t="shared" ref="C19:O19" si="17">C14-C18</f>
        <v>6696.5650000000005</v>
      </c>
      <c r="D19" s="210">
        <f t="shared" si="17"/>
        <v>6791.33</v>
      </c>
      <c r="E19" s="210">
        <f t="shared" si="17"/>
        <v>6927.4790065595043</v>
      </c>
      <c r="F19" s="210">
        <f t="shared" si="17"/>
        <v>6855.0033700614722</v>
      </c>
      <c r="G19" s="210">
        <f t="shared" si="17"/>
        <v>6454.6477792614714</v>
      </c>
      <c r="H19" s="210">
        <f t="shared" si="17"/>
        <v>6054.2921884614716</v>
      </c>
      <c r="I19" s="210">
        <f t="shared" si="17"/>
        <v>5653.9365976614718</v>
      </c>
      <c r="J19" s="210">
        <f t="shared" si="17"/>
        <v>5255.0360068614718</v>
      </c>
      <c r="K19" s="210">
        <f t="shared" si="17"/>
        <v>4868.3499687850053</v>
      </c>
      <c r="L19" s="210">
        <f t="shared" si="17"/>
        <v>4452.3465590610522</v>
      </c>
      <c r="M19" s="210">
        <f t="shared" si="17"/>
        <v>4038.04087905088</v>
      </c>
      <c r="N19" s="211">
        <f t="shared" si="17"/>
        <v>3613.3500962645849</v>
      </c>
      <c r="O19" s="210">
        <f t="shared" si="17"/>
        <v>3172.867149086409</v>
      </c>
    </row>
    <row r="20" spans="1:15">
      <c r="A20" s="203" t="s">
        <v>595</v>
      </c>
      <c r="B20" s="210">
        <v>33.83</v>
      </c>
      <c r="C20" s="210">
        <v>114.74</v>
      </c>
      <c r="D20" s="210">
        <f>IF(D15*D14*D10/365&lt;D19,D15*D14*D10/365,D19)</f>
        <v>358.97099344049604</v>
      </c>
      <c r="E20" s="220">
        <f>IF(E15*E14*E10/365&lt;E19,E15*E14*E10/365,E19)</f>
        <v>382.77563649803272</v>
      </c>
      <c r="F20" s="210">
        <f>IF(F15*F14&lt;F19,F15*F14,F19)</f>
        <v>400.35559080000002</v>
      </c>
      <c r="G20" s="210">
        <f>IF(G15*G14&lt;G19,G15*G14,G19)</f>
        <v>400.35559080000002</v>
      </c>
      <c r="H20" s="210">
        <f>IF(H15*H14&lt;H19,H15*H14,H19)</f>
        <v>400.35559080000002</v>
      </c>
      <c r="I20" s="210">
        <f>IF(I15*I14&lt;I19,I15*I14,I19)</f>
        <v>400.35559080000002</v>
      </c>
      <c r="J20" s="210">
        <f t="shared" ref="J20:O20" si="18">IF(J15*J14&lt;J19,J15*J14,J19)</f>
        <v>399.83038678446752</v>
      </c>
      <c r="K20" s="210">
        <f t="shared" si="18"/>
        <v>436.63829955695257</v>
      </c>
      <c r="L20" s="210">
        <f t="shared" si="18"/>
        <v>438.20122113517232</v>
      </c>
      <c r="M20" s="210">
        <f t="shared" si="18"/>
        <v>439.64078278629495</v>
      </c>
      <c r="N20" s="224">
        <f t="shared" si="18"/>
        <v>440.48294717817555</v>
      </c>
      <c r="O20" s="225">
        <f t="shared" si="18"/>
        <v>440.48294717817555</v>
      </c>
    </row>
    <row r="21" spans="1:15">
      <c r="A21" s="203" t="s">
        <v>596</v>
      </c>
      <c r="B21" s="210">
        <f>B18+B20</f>
        <v>33.83</v>
      </c>
      <c r="C21" s="210">
        <f>C18+C20</f>
        <v>148.57</v>
      </c>
      <c r="D21" s="210">
        <f>D18+D20</f>
        <v>507.54099344049604</v>
      </c>
      <c r="E21" s="220">
        <f>E18+E20</f>
        <v>890.31662993852876</v>
      </c>
      <c r="F21" s="210">
        <f t="shared" ref="F21:O21" si="19">F18+F20</f>
        <v>1290.6722207385287</v>
      </c>
      <c r="G21" s="210">
        <f t="shared" si="19"/>
        <v>1691.0278115385288</v>
      </c>
      <c r="H21" s="210">
        <f t="shared" si="19"/>
        <v>2091.3834023385289</v>
      </c>
      <c r="I21" s="210">
        <f t="shared" si="19"/>
        <v>2491.7389931385287</v>
      </c>
      <c r="J21" s="210">
        <f t="shared" si="19"/>
        <v>2891.5693799229962</v>
      </c>
      <c r="K21" s="210">
        <f t="shared" si="19"/>
        <v>3328.2076794799486</v>
      </c>
      <c r="L21" s="210">
        <f t="shared" si="19"/>
        <v>3766.4089006151207</v>
      </c>
      <c r="M21" s="210">
        <f t="shared" si="19"/>
        <v>4206.0496834014157</v>
      </c>
      <c r="N21" s="224">
        <f t="shared" si="19"/>
        <v>4646.5326305795916</v>
      </c>
      <c r="O21" s="225">
        <f t="shared" si="19"/>
        <v>5087.0155777577675</v>
      </c>
    </row>
    <row r="22" spans="1:15" ht="15.75" hidden="1">
      <c r="A22" s="198"/>
      <c r="B22" s="199"/>
      <c r="C22" s="199"/>
      <c r="D22" s="199"/>
      <c r="E22" s="200"/>
      <c r="F22" s="206"/>
      <c r="G22" s="207"/>
      <c r="H22" s="206"/>
      <c r="I22" s="206"/>
      <c r="J22" s="209"/>
    </row>
    <row r="23" spans="1:15" hidden="1">
      <c r="A23" s="226"/>
      <c r="B23" s="206"/>
      <c r="C23" s="206"/>
      <c r="D23" s="206"/>
      <c r="E23" s="207"/>
      <c r="F23" s="227"/>
      <c r="G23" s="207"/>
      <c r="H23" s="206"/>
      <c r="I23" s="206"/>
      <c r="J23" s="209"/>
    </row>
    <row r="24" spans="1:15" ht="15.75" hidden="1">
      <c r="A24" s="228" t="s">
        <v>597</v>
      </c>
      <c r="E24" s="206"/>
      <c r="F24" s="206"/>
      <c r="G24" s="207"/>
      <c r="H24" s="206"/>
      <c r="I24" s="206"/>
      <c r="J24" s="209"/>
    </row>
    <row r="25" spans="1:15" hidden="1">
      <c r="A25" s="226"/>
      <c r="B25" s="206"/>
      <c r="C25" s="206"/>
      <c r="D25" s="206"/>
      <c r="E25" s="207"/>
      <c r="F25" s="206"/>
      <c r="G25" s="207"/>
      <c r="H25" s="206"/>
      <c r="I25" s="206"/>
      <c r="J25" s="209"/>
    </row>
    <row r="26" spans="1:15" hidden="1">
      <c r="A26" s="226"/>
      <c r="B26" s="206"/>
      <c r="C26" s="206"/>
      <c r="D26" s="206"/>
      <c r="E26" s="207"/>
      <c r="F26" s="206"/>
      <c r="G26" s="207"/>
      <c r="H26" s="206"/>
      <c r="I26" s="206"/>
      <c r="J26" s="209"/>
    </row>
    <row r="27" spans="1:15" ht="15.75" hidden="1">
      <c r="A27" s="229" t="s">
        <v>598</v>
      </c>
      <c r="B27" s="230">
        <f>B20</f>
        <v>33.83</v>
      </c>
      <c r="C27" s="230">
        <f>C20</f>
        <v>114.74</v>
      </c>
      <c r="D27" s="230">
        <f>D20</f>
        <v>358.97099344049604</v>
      </c>
      <c r="E27" s="231">
        <f>E20</f>
        <v>382.77563649803272</v>
      </c>
      <c r="F27" s="231">
        <f t="shared" ref="F27:J27" si="20">F20</f>
        <v>400.35559080000002</v>
      </c>
      <c r="G27" s="231">
        <f t="shared" si="20"/>
        <v>400.35559080000002</v>
      </c>
      <c r="H27" s="231">
        <f t="shared" si="20"/>
        <v>400.35559080000002</v>
      </c>
      <c r="I27" s="231">
        <f t="shared" si="20"/>
        <v>400.35559080000002</v>
      </c>
      <c r="J27" s="232">
        <f t="shared" si="20"/>
        <v>399.83038678446752</v>
      </c>
    </row>
    <row r="28" spans="1:15" ht="35.25" hidden="1" customHeight="1">
      <c r="A28" s="233" t="s">
        <v>599</v>
      </c>
      <c r="B28" s="234">
        <f>MAX(B20,'[8]Form 13'!F73)-F4.1!B20</f>
        <v>0</v>
      </c>
      <c r="C28" s="234">
        <f>MAX(C20,'[8]Form 13'!G73)-F4.1!C20</f>
        <v>0</v>
      </c>
      <c r="D28" s="234">
        <v>0</v>
      </c>
      <c r="E28" s="234">
        <v>0</v>
      </c>
      <c r="F28" s="234">
        <v>0</v>
      </c>
      <c r="G28" s="234">
        <v>0</v>
      </c>
      <c r="H28" s="234">
        <v>0</v>
      </c>
      <c r="I28" s="234">
        <v>0</v>
      </c>
      <c r="J28" s="235">
        <v>0</v>
      </c>
    </row>
    <row r="29" spans="1:15" ht="32.25" hidden="1" thickBot="1">
      <c r="A29" s="236" t="s">
        <v>724</v>
      </c>
      <c r="B29" s="237">
        <f>B27+B28</f>
        <v>33.83</v>
      </c>
      <c r="C29" s="237">
        <f>C27+C28</f>
        <v>114.74</v>
      </c>
      <c r="D29" s="237">
        <f>D27+D28</f>
        <v>358.97099344049604</v>
      </c>
      <c r="E29" s="237">
        <f>E27+E28</f>
        <v>382.77563649803272</v>
      </c>
      <c r="F29" s="237">
        <f t="shared" ref="F29:J29" si="21">F27+F28</f>
        <v>400.35559080000002</v>
      </c>
      <c r="G29" s="237">
        <f t="shared" si="21"/>
        <v>400.35559080000002</v>
      </c>
      <c r="H29" s="237">
        <f t="shared" si="21"/>
        <v>400.35559080000002</v>
      </c>
      <c r="I29" s="237">
        <f t="shared" si="21"/>
        <v>400.35559080000002</v>
      </c>
      <c r="J29" s="238">
        <f t="shared" si="21"/>
        <v>399.83038678446752</v>
      </c>
    </row>
    <row r="30" spans="1:15" hidden="1">
      <c r="A30" s="188"/>
      <c r="J30" s="239"/>
    </row>
    <row r="31" spans="1:15" ht="18" hidden="1" customHeight="1">
      <c r="A31" s="240"/>
      <c r="B31" s="241"/>
      <c r="C31" s="241"/>
      <c r="D31" s="241"/>
      <c r="E31" s="241"/>
      <c r="J31" s="239"/>
    </row>
    <row r="32" spans="1:15" ht="25.15" hidden="1" customHeight="1">
      <c r="A32" s="240" t="s">
        <v>600</v>
      </c>
      <c r="B32" s="241"/>
      <c r="C32" s="241"/>
      <c r="D32" s="241"/>
      <c r="E32" s="241"/>
      <c r="J32" s="239"/>
    </row>
    <row r="33" spans="1:9">
      <c r="A33" s="188"/>
    </row>
    <row r="34" spans="1:9" ht="15.75" hidden="1">
      <c r="A34" s="188"/>
      <c r="I34" s="242">
        <f>I21+I20</f>
        <v>2892.0945839385286</v>
      </c>
    </row>
    <row r="35" spans="1:9">
      <c r="A35" s="188"/>
    </row>
  </sheetData>
  <mergeCells count="1">
    <mergeCell ref="L7:M7"/>
  </mergeCells>
  <pageMargins left="0.7" right="0.7" top="0.75" bottom="0.75" header="0.3" footer="0.3"/>
  <pageSetup orientation="landscape" r:id="rId1"/>
</worksheet>
</file>

<file path=xl/worksheets/sheet13.xml><?xml version="1.0" encoding="utf-8"?>
<worksheet xmlns="http://schemas.openxmlformats.org/spreadsheetml/2006/main" xmlns:r="http://schemas.openxmlformats.org/officeDocument/2006/relationships">
  <sheetPr>
    <pageSetUpPr fitToPage="1"/>
  </sheetPr>
  <dimension ref="B1:AA69"/>
  <sheetViews>
    <sheetView showGridLines="0" topLeftCell="A13" zoomScale="85" zoomScaleNormal="85" zoomScaleSheetLayoutView="90" workbookViewId="0">
      <selection activeCell="Q21" sqref="Q21"/>
    </sheetView>
  </sheetViews>
  <sheetFormatPr defaultColWidth="9.140625" defaultRowHeight="15"/>
  <cols>
    <col min="1" max="1" width="4.140625" style="53" customWidth="1"/>
    <col min="2" max="2" width="6.28515625" style="53" customWidth="1"/>
    <col min="3" max="3" width="39.7109375" style="53" customWidth="1"/>
    <col min="4" max="4" width="18.5703125" style="53" bestFit="1" customWidth="1"/>
    <col min="5" max="5" width="14.7109375" style="53" customWidth="1"/>
    <col min="6" max="6" width="16.7109375" style="53" customWidth="1"/>
    <col min="7" max="7" width="18.28515625" style="53" customWidth="1"/>
    <col min="8" max="8" width="17.28515625" style="53" customWidth="1"/>
    <col min="9" max="9" width="17.42578125" style="53" customWidth="1"/>
    <col min="10" max="10" width="19" style="53" bestFit="1" customWidth="1"/>
    <col min="11" max="11" width="12.5703125" style="53" customWidth="1"/>
    <col min="12" max="12" width="11.85546875" style="53" hidden="1" customWidth="1"/>
    <col min="13" max="13" width="13.85546875" style="53" hidden="1" customWidth="1"/>
    <col min="14" max="14" width="11.85546875" style="53" hidden="1" customWidth="1"/>
    <col min="15" max="15" width="11.85546875" style="53" bestFit="1" customWidth="1"/>
    <col min="16" max="16" width="11.85546875" style="53" hidden="1" customWidth="1"/>
    <col min="17" max="18" width="11.85546875" style="53" bestFit="1" customWidth="1"/>
    <col min="19" max="19" width="11.7109375" style="53" bestFit="1" customWidth="1"/>
    <col min="20" max="23" width="9.140625" style="53"/>
    <col min="24" max="24" width="11.28515625" style="53" bestFit="1" customWidth="1"/>
    <col min="25" max="16384" width="9.140625" style="53"/>
  </cols>
  <sheetData>
    <row r="1" spans="2:16" ht="15.75">
      <c r="B1" s="54"/>
    </row>
    <row r="2" spans="2:16" ht="15.75">
      <c r="F2" s="126" t="s">
        <v>395</v>
      </c>
    </row>
    <row r="3" spans="2:16" ht="15.75">
      <c r="F3" s="126" t="s">
        <v>396</v>
      </c>
    </row>
    <row r="4" spans="2:16" ht="15.75">
      <c r="F4" s="126" t="s">
        <v>288</v>
      </c>
    </row>
    <row r="5" spans="2:16" ht="15.75">
      <c r="F5" s="126"/>
    </row>
    <row r="6" spans="2:16" ht="15.75">
      <c r="B6" s="126" t="s">
        <v>56</v>
      </c>
      <c r="C6" s="54" t="s">
        <v>289</v>
      </c>
      <c r="D6" s="56"/>
      <c r="E6" s="56"/>
      <c r="F6" s="56"/>
      <c r="G6" s="56"/>
      <c r="H6" s="56"/>
      <c r="I6" s="56"/>
      <c r="J6" s="56"/>
      <c r="K6" s="56"/>
      <c r="L6" s="56"/>
      <c r="M6" s="56"/>
    </row>
    <row r="7" spans="2:16" ht="15.75">
      <c r="K7" s="7" t="s">
        <v>4</v>
      </c>
    </row>
    <row r="8" spans="2:16" s="6" customFormat="1" ht="15" customHeight="1">
      <c r="B8" s="612" t="s">
        <v>207</v>
      </c>
      <c r="C8" s="615" t="s">
        <v>16</v>
      </c>
      <c r="D8" s="603" t="s">
        <v>648</v>
      </c>
      <c r="E8" s="604"/>
      <c r="F8" s="605"/>
      <c r="G8" s="603" t="s">
        <v>649</v>
      </c>
      <c r="H8" s="607"/>
      <c r="I8" s="606"/>
      <c r="J8" s="603" t="s">
        <v>650</v>
      </c>
      <c r="K8" s="606"/>
    </row>
    <row r="9" spans="2:16" s="6" customFormat="1" ht="59.25" customHeight="1">
      <c r="B9" s="613"/>
      <c r="C9" s="615"/>
      <c r="D9" s="173" t="str">
        <f>'F1'!F8</f>
        <v>MYT order dated 28.06.2024</v>
      </c>
      <c r="E9" s="173" t="str">
        <f>'F1'!G8</f>
        <v xml:space="preserve">April-March     </v>
      </c>
      <c r="F9" s="173" t="str">
        <f>'F1'!H8</f>
        <v>True-Up requirement</v>
      </c>
      <c r="G9" s="173" t="str">
        <f>'F1'!I8</f>
        <v>MYT order dated 28.06.2024</v>
      </c>
      <c r="H9" s="173" t="str">
        <f>'F1'!J8</f>
        <v>Annual Tariff Order dated 29.04.2025</v>
      </c>
      <c r="I9" s="173" t="str">
        <f>'F1'!K8</f>
        <v xml:space="preserve">April-March     </v>
      </c>
      <c r="J9" s="173" t="str">
        <f>'F1'!L8</f>
        <v>MYT/Tariff Order</v>
      </c>
      <c r="K9" s="173" t="str">
        <f>'F1'!M8</f>
        <v xml:space="preserve">April-March     </v>
      </c>
      <c r="L9" s="173">
        <f>'F1'!N8</f>
        <v>0</v>
      </c>
      <c r="M9" s="173">
        <f>'F1'!O8</f>
        <v>0</v>
      </c>
      <c r="N9" s="173">
        <f>'F1'!P8</f>
        <v>0</v>
      </c>
    </row>
    <row r="10" spans="2:16" s="6" customFormat="1" ht="46.5" customHeight="1">
      <c r="B10" s="614"/>
      <c r="C10" s="616"/>
      <c r="D10" s="173" t="s">
        <v>9</v>
      </c>
      <c r="E10" s="173" t="s">
        <v>11</v>
      </c>
      <c r="F10" s="173" t="s">
        <v>251</v>
      </c>
      <c r="G10" s="173" t="s">
        <v>9</v>
      </c>
      <c r="H10" s="173" t="s">
        <v>9</v>
      </c>
      <c r="I10" s="173" t="s">
        <v>394</v>
      </c>
      <c r="J10" s="173" t="s">
        <v>9</v>
      </c>
      <c r="K10" s="173" t="s">
        <v>394</v>
      </c>
    </row>
    <row r="11" spans="2:16" ht="30">
      <c r="B11" s="319">
        <v>1</v>
      </c>
      <c r="C11" s="368" t="s">
        <v>186</v>
      </c>
      <c r="D11" s="64">
        <f>'F3'!D10*0.7</f>
        <v>5421.7239999999993</v>
      </c>
      <c r="E11" s="64">
        <f>+'F3'!E10*0.7</f>
        <v>5423.7609999999995</v>
      </c>
      <c r="F11" s="64">
        <f>+E11</f>
        <v>5423.7609999999995</v>
      </c>
      <c r="G11" s="64">
        <f>+'F3'!G10*0.7</f>
        <v>5421.7239999999993</v>
      </c>
      <c r="H11" s="64">
        <f>+'F3'!H10*0.7</f>
        <v>5423.7609999999995</v>
      </c>
      <c r="I11" s="64">
        <f>+'F3'!I10*0.7</f>
        <v>5440.1260881911994</v>
      </c>
      <c r="J11" s="64">
        <f>+'F3'!J10*0.7</f>
        <v>5421.7239999999993</v>
      </c>
      <c r="K11" s="64">
        <f>+'F3'!K10*0.7</f>
        <v>5452.6498457662001</v>
      </c>
    </row>
    <row r="12" spans="2:16" ht="30">
      <c r="B12" s="175">
        <f>B11+1</f>
        <v>2</v>
      </c>
      <c r="C12" s="368" t="s">
        <v>575</v>
      </c>
      <c r="D12" s="64">
        <v>2892.11</v>
      </c>
      <c r="E12" s="64">
        <f>+F4.1!J21</f>
        <v>2891.5693799229962</v>
      </c>
      <c r="F12" s="64">
        <f t="shared" ref="F12:F20" si="0">+E12</f>
        <v>2891.5693799229962</v>
      </c>
      <c r="G12" s="64">
        <f>+D12+D16</f>
        <v>3292.4700000000003</v>
      </c>
      <c r="H12" s="64">
        <v>3292.16</v>
      </c>
      <c r="I12" s="64">
        <f>+F4.1!K21</f>
        <v>3328.2076794799486</v>
      </c>
      <c r="J12" s="64">
        <f>+G12+G16</f>
        <v>3692.8300000000004</v>
      </c>
      <c r="K12" s="64">
        <f>+F4.1!L21</f>
        <v>3766.4089006151207</v>
      </c>
      <c r="P12" s="310">
        <f>H11-P13</f>
        <v>3292.1009999999997</v>
      </c>
    </row>
    <row r="13" spans="2:16" ht="30">
      <c r="B13" s="175">
        <f t="shared" ref="B13:B28" si="1">B12+1</f>
        <v>3</v>
      </c>
      <c r="C13" s="369" t="s">
        <v>187</v>
      </c>
      <c r="D13" s="64">
        <f t="shared" ref="D13:G13" si="2">D11-D12</f>
        <v>2529.6139999999991</v>
      </c>
      <c r="E13" s="64">
        <f t="shared" si="2"/>
        <v>2532.1916200770033</v>
      </c>
      <c r="F13" s="64">
        <f t="shared" si="2"/>
        <v>2532.1916200770033</v>
      </c>
      <c r="G13" s="64">
        <f t="shared" si="2"/>
        <v>2129.253999999999</v>
      </c>
      <c r="H13" s="64">
        <f t="shared" ref="H13" si="3">H11-H12</f>
        <v>2131.6009999999997</v>
      </c>
      <c r="I13" s="64">
        <f t="shared" ref="I13:K13" si="4">I11-I12</f>
        <v>2111.9184087112508</v>
      </c>
      <c r="J13" s="64">
        <f t="shared" si="4"/>
        <v>1728.8939999999989</v>
      </c>
      <c r="K13" s="64">
        <f t="shared" si="4"/>
        <v>1686.2409451510794</v>
      </c>
      <c r="P13" s="53">
        <v>2131.66</v>
      </c>
    </row>
    <row r="14" spans="2:16" ht="45">
      <c r="B14" s="175">
        <f t="shared" si="1"/>
        <v>4</v>
      </c>
      <c r="C14" s="368" t="s">
        <v>188</v>
      </c>
      <c r="D14" s="320">
        <v>0</v>
      </c>
      <c r="E14" s="320">
        <v>0</v>
      </c>
      <c r="F14" s="320">
        <f t="shared" si="0"/>
        <v>0</v>
      </c>
      <c r="G14" s="320">
        <v>0</v>
      </c>
      <c r="H14" s="320">
        <v>0</v>
      </c>
      <c r="I14" s="320">
        <v>0</v>
      </c>
      <c r="J14" s="320">
        <v>0</v>
      </c>
      <c r="K14" s="320">
        <v>0</v>
      </c>
    </row>
    <row r="15" spans="2:16" s="61" customFormat="1" ht="30">
      <c r="B15" s="175">
        <f t="shared" si="1"/>
        <v>5</v>
      </c>
      <c r="C15" s="369" t="s">
        <v>725</v>
      </c>
      <c r="D15" s="320">
        <f>+'F3'!D12</f>
        <v>0</v>
      </c>
      <c r="E15" s="320">
        <f>+'F3'!E12*0.7</f>
        <v>16.365088191199991</v>
      </c>
      <c r="F15" s="320">
        <f t="shared" si="0"/>
        <v>16.365088191199991</v>
      </c>
      <c r="G15" s="320">
        <f>+'F3'!G12</f>
        <v>0</v>
      </c>
      <c r="H15" s="320">
        <f>+'F3'!H12</f>
        <v>0</v>
      </c>
      <c r="I15" s="320">
        <f>+'F3'!I12</f>
        <v>17.891082249999997</v>
      </c>
      <c r="J15" s="320">
        <f>+'F3'!J12*0.7</f>
        <v>0</v>
      </c>
      <c r="K15" s="320">
        <f>+'F3'!K12*0.7</f>
        <v>20.929999999999996</v>
      </c>
      <c r="P15" s="370"/>
    </row>
    <row r="16" spans="2:16" ht="30">
      <c r="B16" s="175">
        <f t="shared" si="1"/>
        <v>6</v>
      </c>
      <c r="C16" s="368" t="s">
        <v>193</v>
      </c>
      <c r="D16" s="320">
        <v>400.36</v>
      </c>
      <c r="E16" s="320">
        <f>F4.1!K20</f>
        <v>436.63829955695257</v>
      </c>
      <c r="F16" s="320">
        <f t="shared" si="0"/>
        <v>436.63829955695257</v>
      </c>
      <c r="G16" s="320">
        <v>400.36</v>
      </c>
      <c r="H16" s="320">
        <v>400.51</v>
      </c>
      <c r="I16" s="320">
        <f>F4.1!L20</f>
        <v>438.20122113517232</v>
      </c>
      <c r="J16" s="320">
        <v>400.36</v>
      </c>
      <c r="K16" s="320">
        <f>F4.1!M20</f>
        <v>439.64078278629495</v>
      </c>
    </row>
    <row r="17" spans="2:16" ht="30">
      <c r="B17" s="175">
        <f t="shared" si="1"/>
        <v>7</v>
      </c>
      <c r="C17" s="368" t="s">
        <v>189</v>
      </c>
      <c r="D17" s="64">
        <f t="shared" ref="D17:E17" si="5">D13-D14+D15-D16</f>
        <v>2129.253999999999</v>
      </c>
      <c r="E17" s="64">
        <f t="shared" si="5"/>
        <v>2111.9184087112508</v>
      </c>
      <c r="F17" s="64">
        <f t="shared" ref="F17:F19" si="6">E17</f>
        <v>2111.9184087112508</v>
      </c>
      <c r="G17" s="64">
        <f t="shared" ref="G17:K17" si="7">G13-G14+G15-G16</f>
        <v>1728.8939999999989</v>
      </c>
      <c r="H17" s="64">
        <f t="shared" ref="H17" si="8">H13-H14+H15-H16</f>
        <v>1731.0909999999997</v>
      </c>
      <c r="I17" s="64">
        <f t="shared" si="7"/>
        <v>1691.6082698260786</v>
      </c>
      <c r="J17" s="64">
        <f t="shared" si="7"/>
        <v>1328.5339999999987</v>
      </c>
      <c r="K17" s="64">
        <f t="shared" si="7"/>
        <v>1267.5301623647845</v>
      </c>
      <c r="P17" s="310"/>
    </row>
    <row r="18" spans="2:16" ht="30">
      <c r="B18" s="175">
        <f t="shared" si="1"/>
        <v>8</v>
      </c>
      <c r="C18" s="368" t="s">
        <v>190</v>
      </c>
      <c r="D18" s="64">
        <f t="shared" ref="D18:E18" si="9">D11+D15</f>
        <v>5421.7239999999993</v>
      </c>
      <c r="E18" s="64">
        <f t="shared" si="9"/>
        <v>5440.1260881911994</v>
      </c>
      <c r="F18" s="64">
        <f t="shared" si="6"/>
        <v>5440.1260881911994</v>
      </c>
      <c r="G18" s="64">
        <f t="shared" ref="G18:K18" si="10">G11+G15</f>
        <v>5421.7239999999993</v>
      </c>
      <c r="H18" s="64">
        <f t="shared" ref="H18" si="11">H11+H15</f>
        <v>5423.7609999999995</v>
      </c>
      <c r="I18" s="64">
        <f t="shared" si="10"/>
        <v>5458.0171704411996</v>
      </c>
      <c r="J18" s="64">
        <f t="shared" si="10"/>
        <v>5421.7239999999993</v>
      </c>
      <c r="K18" s="64">
        <f t="shared" si="10"/>
        <v>5473.5798457662004</v>
      </c>
    </row>
    <row r="19" spans="2:16" ht="30">
      <c r="B19" s="175">
        <f t="shared" si="1"/>
        <v>9</v>
      </c>
      <c r="C19" s="368" t="s">
        <v>228</v>
      </c>
      <c r="D19" s="64">
        <f t="shared" ref="D19:E19" si="12">AVERAGE(D17,D13)</f>
        <v>2329.4339999999993</v>
      </c>
      <c r="E19" s="64">
        <f t="shared" si="12"/>
        <v>2322.0550143941273</v>
      </c>
      <c r="F19" s="64">
        <f t="shared" si="6"/>
        <v>2322.0550143941273</v>
      </c>
      <c r="G19" s="64">
        <f t="shared" ref="G19:K19" si="13">AVERAGE(G17,G13)</f>
        <v>1929.0739999999989</v>
      </c>
      <c r="H19" s="64">
        <f t="shared" ref="H19" si="14">AVERAGE(H17,H13)</f>
        <v>1931.3459999999995</v>
      </c>
      <c r="I19" s="64">
        <f t="shared" si="13"/>
        <v>1901.7633392686648</v>
      </c>
      <c r="J19" s="64">
        <f t="shared" si="13"/>
        <v>1528.7139999999988</v>
      </c>
      <c r="K19" s="64">
        <f t="shared" si="13"/>
        <v>1476.885553757932</v>
      </c>
    </row>
    <row r="20" spans="2:16" ht="30">
      <c r="B20" s="175">
        <f t="shared" si="1"/>
        <v>10</v>
      </c>
      <c r="C20" s="368" t="s">
        <v>227</v>
      </c>
      <c r="D20" s="371">
        <v>8.2360000000000003E-2</v>
      </c>
      <c r="E20" s="371">
        <f>+D63</f>
        <v>8.7387815000542018E-2</v>
      </c>
      <c r="F20" s="371">
        <f t="shared" si="0"/>
        <v>8.7387815000542018E-2</v>
      </c>
      <c r="G20" s="371">
        <f>+D20</f>
        <v>8.2360000000000003E-2</v>
      </c>
      <c r="H20" s="371">
        <f>+G20</f>
        <v>8.2360000000000003E-2</v>
      </c>
      <c r="I20" s="371">
        <f>+E63</f>
        <v>8.2695996768183094E-2</v>
      </c>
      <c r="J20" s="371">
        <f>+G20</f>
        <v>8.2360000000000003E-2</v>
      </c>
      <c r="K20" s="371">
        <f>+F63</f>
        <v>8.6063076086670173E-2</v>
      </c>
    </row>
    <row r="21" spans="2:16" ht="21.75" customHeight="1">
      <c r="B21" s="175">
        <f t="shared" si="1"/>
        <v>11</v>
      </c>
      <c r="C21" s="368" t="s">
        <v>290</v>
      </c>
      <c r="D21" s="64">
        <f t="shared" ref="D21:E21" si="15">D20*D19</f>
        <v>191.85218423999996</v>
      </c>
      <c r="E21" s="64">
        <f t="shared" si="15"/>
        <v>202.91931401895494</v>
      </c>
      <c r="F21" s="64">
        <f t="shared" ref="F21:F23" si="16">E21</f>
        <v>202.91931401895494</v>
      </c>
      <c r="G21" s="64">
        <f t="shared" ref="G21:K21" si="17">G20*G19</f>
        <v>158.87853463999991</v>
      </c>
      <c r="H21" s="64">
        <f t="shared" ref="H21" si="18">H20*H19</f>
        <v>159.06565655999998</v>
      </c>
      <c r="I21" s="64">
        <f t="shared" si="17"/>
        <v>157.26821495801059</v>
      </c>
      <c r="J21" s="64">
        <f t="shared" si="17"/>
        <v>125.90488503999991</v>
      </c>
      <c r="K21" s="64">
        <f t="shared" si="17"/>
        <v>127.10531378437291</v>
      </c>
    </row>
    <row r="22" spans="2:16" ht="20.25" customHeight="1">
      <c r="B22" s="175">
        <f t="shared" si="1"/>
        <v>12</v>
      </c>
      <c r="C22" s="368" t="s">
        <v>292</v>
      </c>
      <c r="D22" s="64">
        <v>0</v>
      </c>
      <c r="E22" s="64">
        <v>0</v>
      </c>
      <c r="F22" s="64">
        <f t="shared" si="16"/>
        <v>0</v>
      </c>
      <c r="G22" s="64">
        <v>0</v>
      </c>
      <c r="H22" s="64">
        <v>0</v>
      </c>
      <c r="I22" s="64">
        <v>0</v>
      </c>
      <c r="J22" s="64">
        <v>0</v>
      </c>
      <c r="K22" s="64">
        <v>0</v>
      </c>
    </row>
    <row r="23" spans="2:16" ht="31.5">
      <c r="B23" s="175">
        <f t="shared" si="1"/>
        <v>13</v>
      </c>
      <c r="C23" s="394" t="s">
        <v>576</v>
      </c>
      <c r="D23" s="146">
        <f>D21+D22</f>
        <v>191.85218423999996</v>
      </c>
      <c r="E23" s="146">
        <f>E21+E22</f>
        <v>202.91931401895494</v>
      </c>
      <c r="F23" s="146">
        <f t="shared" si="16"/>
        <v>202.91931401895494</v>
      </c>
      <c r="G23" s="146">
        <f>G21+G22</f>
        <v>158.87853463999991</v>
      </c>
      <c r="H23" s="146">
        <f>H21+H22</f>
        <v>159.06565655999998</v>
      </c>
      <c r="I23" s="146">
        <f>I21+I22</f>
        <v>157.26821495801059</v>
      </c>
      <c r="J23" s="146">
        <f>J21+J22</f>
        <v>125.90488503999991</v>
      </c>
      <c r="K23" s="146">
        <f>K21+K22</f>
        <v>127.10531378437291</v>
      </c>
    </row>
    <row r="24" spans="2:16" ht="30">
      <c r="B24" s="175">
        <f t="shared" si="1"/>
        <v>14</v>
      </c>
      <c r="C24" s="368" t="s">
        <v>577</v>
      </c>
      <c r="D24" s="372">
        <v>0</v>
      </c>
      <c r="E24" s="373">
        <v>0.10195915094509365</v>
      </c>
      <c r="F24" s="373">
        <v>0.10195915094509365</v>
      </c>
      <c r="G24" s="372">
        <v>0</v>
      </c>
      <c r="H24" s="372">
        <v>0</v>
      </c>
      <c r="I24" s="373">
        <v>0.10195915094509365</v>
      </c>
      <c r="J24" s="372">
        <v>0</v>
      </c>
      <c r="K24" s="373">
        <v>0.10195915094509365</v>
      </c>
    </row>
    <row r="25" spans="2:16">
      <c r="B25" s="175">
        <f t="shared" si="1"/>
        <v>15</v>
      </c>
      <c r="C25" s="368" t="s">
        <v>578</v>
      </c>
      <c r="D25" s="372">
        <f>D24</f>
        <v>0</v>
      </c>
      <c r="E25" s="373">
        <f>E24-E20</f>
        <v>1.4571335944551636E-2</v>
      </c>
      <c r="F25" s="373">
        <f t="shared" ref="F25" si="19">F24-F20</f>
        <v>1.4571335944551636E-2</v>
      </c>
      <c r="G25" s="372">
        <f>G24</f>
        <v>0</v>
      </c>
      <c r="H25" s="372">
        <f>H24</f>
        <v>0</v>
      </c>
      <c r="I25" s="373">
        <f>I24-I20</f>
        <v>1.926315417691056E-2</v>
      </c>
      <c r="J25" s="372">
        <f>J24</f>
        <v>0</v>
      </c>
      <c r="K25" s="373">
        <f>K24-K20</f>
        <v>1.5896074858423481E-2</v>
      </c>
    </row>
    <row r="26" spans="2:16">
      <c r="B26" s="175">
        <f t="shared" si="1"/>
        <v>16</v>
      </c>
      <c r="C26" s="387" t="s">
        <v>579</v>
      </c>
      <c r="D26" s="64">
        <f>D25*D19</f>
        <v>0</v>
      </c>
      <c r="E26" s="64">
        <f t="shared" ref="E26:F26" si="20">E25*E19</f>
        <v>33.835443696467514</v>
      </c>
      <c r="F26" s="64">
        <f t="shared" si="20"/>
        <v>33.835443696467514</v>
      </c>
      <c r="G26" s="64">
        <f>G25*G19</f>
        <v>0</v>
      </c>
      <c r="H26" s="64">
        <f>H25*H19</f>
        <v>0</v>
      </c>
      <c r="I26" s="64">
        <f t="shared" ref="I26" si="21">I25*I19</f>
        <v>36.633960412328555</v>
      </c>
      <c r="J26" s="64">
        <f>J25*J19</f>
        <v>0</v>
      </c>
      <c r="K26" s="64">
        <f t="shared" ref="K26" si="22">K25*K19</f>
        <v>23.476683319860303</v>
      </c>
    </row>
    <row r="27" spans="2:16" ht="30">
      <c r="B27" s="175">
        <f t="shared" si="1"/>
        <v>17</v>
      </c>
      <c r="C27" s="387" t="s">
        <v>580</v>
      </c>
      <c r="D27" s="64">
        <f>D26/3</f>
        <v>0</v>
      </c>
      <c r="E27" s="64">
        <f t="shared" ref="E27:F27" si="23">E26/3</f>
        <v>11.278481232155839</v>
      </c>
      <c r="F27" s="64">
        <f t="shared" si="23"/>
        <v>11.278481232155839</v>
      </c>
      <c r="G27" s="64">
        <f>G26/3</f>
        <v>0</v>
      </c>
      <c r="H27" s="64">
        <f>H26/3</f>
        <v>0</v>
      </c>
      <c r="I27" s="64">
        <f t="shared" ref="I27" si="24">I26/3</f>
        <v>12.211320137442852</v>
      </c>
      <c r="J27" s="64">
        <f>J26/3</f>
        <v>0</v>
      </c>
      <c r="K27" s="64">
        <f t="shared" ref="K27" si="25">K26/3</f>
        <v>7.8255611066201007</v>
      </c>
    </row>
    <row r="28" spans="2:16" ht="15.75">
      <c r="B28" s="175">
        <f t="shared" si="1"/>
        <v>18</v>
      </c>
      <c r="C28" s="388" t="s">
        <v>581</v>
      </c>
      <c r="D28" s="146">
        <f>D23+D27</f>
        <v>191.85218423999996</v>
      </c>
      <c r="E28" s="146">
        <f t="shared" ref="E28:F28" si="26">E23+E27</f>
        <v>214.19779525111076</v>
      </c>
      <c r="F28" s="146">
        <f t="shared" si="26"/>
        <v>214.19779525111076</v>
      </c>
      <c r="G28" s="146">
        <f>G23+G27</f>
        <v>158.87853463999991</v>
      </c>
      <c r="H28" s="146">
        <f>H23+H27</f>
        <v>159.06565655999998</v>
      </c>
      <c r="I28" s="146">
        <f t="shared" ref="I28" si="27">I23+I27</f>
        <v>169.47953509545343</v>
      </c>
      <c r="J28" s="146">
        <f>J23+J27</f>
        <v>125.90488503999991</v>
      </c>
      <c r="K28" s="146">
        <f t="shared" ref="K28" si="28">K23+K27</f>
        <v>134.93087489099301</v>
      </c>
    </row>
    <row r="29" spans="2:16">
      <c r="B29" s="374"/>
      <c r="C29" s="375"/>
      <c r="D29" s="376"/>
      <c r="E29" s="377"/>
      <c r="F29" s="376"/>
      <c r="G29" s="377"/>
      <c r="H29" s="377"/>
      <c r="I29" s="377"/>
    </row>
    <row r="30" spans="2:16">
      <c r="B30" s="374"/>
      <c r="C30" s="375"/>
      <c r="D30" s="376"/>
      <c r="E30" s="377"/>
      <c r="F30" s="376"/>
      <c r="G30" s="377"/>
      <c r="H30" s="377"/>
      <c r="I30" s="377"/>
    </row>
    <row r="32" spans="2:16" ht="15.75">
      <c r="B32" s="126" t="s">
        <v>61</v>
      </c>
      <c r="C32" s="54" t="s">
        <v>291</v>
      </c>
    </row>
    <row r="33" spans="2:21" ht="15.75">
      <c r="F33" s="7" t="s">
        <v>4</v>
      </c>
      <c r="G33" s="378"/>
      <c r="H33" s="378"/>
    </row>
    <row r="34" spans="2:21" ht="15" customHeight="1">
      <c r="B34" s="612" t="s">
        <v>207</v>
      </c>
      <c r="C34" s="615" t="s">
        <v>16</v>
      </c>
      <c r="D34" s="379" t="s">
        <v>633</v>
      </c>
      <c r="E34" s="379" t="s">
        <v>391</v>
      </c>
      <c r="F34" s="380" t="s">
        <v>651</v>
      </c>
    </row>
    <row r="35" spans="2:21" ht="15.75">
      <c r="B35" s="613"/>
      <c r="C35" s="615"/>
      <c r="D35" s="173" t="s">
        <v>257</v>
      </c>
      <c r="E35" s="173" t="s">
        <v>257</v>
      </c>
      <c r="F35" s="173" t="s">
        <v>257</v>
      </c>
    </row>
    <row r="36" spans="2:21" ht="15.75">
      <c r="B36" s="614"/>
      <c r="C36" s="616"/>
      <c r="D36" s="173" t="s">
        <v>11</v>
      </c>
      <c r="E36" s="173" t="s">
        <v>5</v>
      </c>
      <c r="F36" s="173" t="s">
        <v>5</v>
      </c>
    </row>
    <row r="37" spans="2:21" ht="15.75">
      <c r="B37" s="175">
        <v>1</v>
      </c>
      <c r="C37" s="101" t="s">
        <v>392</v>
      </c>
      <c r="D37" s="73"/>
      <c r="E37" s="73"/>
      <c r="F37" s="73"/>
    </row>
    <row r="38" spans="2:21">
      <c r="B38" s="73"/>
      <c r="C38" s="73" t="s">
        <v>12</v>
      </c>
      <c r="D38" s="389">
        <v>1729.7162389</v>
      </c>
      <c r="E38" s="389">
        <v>1397.9909092</v>
      </c>
      <c r="F38" s="389">
        <v>1066.3109092</v>
      </c>
    </row>
    <row r="39" spans="2:21">
      <c r="B39" s="73"/>
      <c r="C39" s="73" t="s">
        <v>175</v>
      </c>
      <c r="D39" s="389"/>
      <c r="E39" s="389"/>
      <c r="F39" s="389"/>
    </row>
    <row r="40" spans="2:21" ht="15.75">
      <c r="B40" s="73"/>
      <c r="C40" s="73" t="s">
        <v>13</v>
      </c>
      <c r="D40" s="389">
        <v>331.72532969999997</v>
      </c>
      <c r="E40" s="389">
        <v>331.68</v>
      </c>
      <c r="F40" s="389">
        <v>331.68</v>
      </c>
      <c r="M40" s="381"/>
      <c r="R40" s="381"/>
    </row>
    <row r="41" spans="2:21">
      <c r="B41" s="73"/>
      <c r="C41" s="73" t="s">
        <v>14</v>
      </c>
      <c r="D41" s="389">
        <v>1397.9909092</v>
      </c>
      <c r="E41" s="389">
        <v>1066.3109092</v>
      </c>
      <c r="F41" s="389">
        <v>734.63090920000002</v>
      </c>
      <c r="M41" s="382"/>
      <c r="P41" s="383"/>
      <c r="R41" s="382"/>
      <c r="U41" s="383"/>
    </row>
    <row r="42" spans="2:21">
      <c r="B42" s="73"/>
      <c r="C42" s="73" t="s">
        <v>229</v>
      </c>
      <c r="D42" s="389">
        <v>1563.8535740499999</v>
      </c>
      <c r="E42" s="389">
        <v>1232.1509091999999</v>
      </c>
      <c r="F42" s="389">
        <v>900.47090920000005</v>
      </c>
      <c r="M42" s="382"/>
      <c r="P42" s="383"/>
      <c r="R42" s="382"/>
      <c r="U42" s="383"/>
    </row>
    <row r="43" spans="2:21" ht="15.75">
      <c r="B43" s="73"/>
      <c r="C43" s="73" t="s">
        <v>15</v>
      </c>
      <c r="D43" s="393">
        <f>+D44/D42</f>
        <v>8.8093203792233898E-2</v>
      </c>
      <c r="E43" s="393">
        <f>+E44/E42</f>
        <v>8.3545254027397459E-2</v>
      </c>
      <c r="F43" s="393">
        <f>+F44/F42</f>
        <v>8.7540834958957633E-2</v>
      </c>
      <c r="L43" s="384" t="s">
        <v>656</v>
      </c>
      <c r="M43" s="371">
        <v>8.5500000000000007E-2</v>
      </c>
      <c r="N43" s="371">
        <v>8.5500000000000007E-2</v>
      </c>
      <c r="P43" s="383"/>
      <c r="R43" s="382"/>
      <c r="U43" s="383"/>
    </row>
    <row r="44" spans="2:21">
      <c r="B44" s="73"/>
      <c r="C44" s="73" t="s">
        <v>290</v>
      </c>
      <c r="D44" s="389">
        <v>137.76487159999999</v>
      </c>
      <c r="E44" s="389">
        <v>102.94036070920274</v>
      </c>
      <c r="F44" s="389">
        <v>78.827975247619733</v>
      </c>
      <c r="R44" s="382"/>
    </row>
    <row r="45" spans="2:21">
      <c r="B45" s="73"/>
      <c r="C45" s="73" t="s">
        <v>292</v>
      </c>
      <c r="D45" s="390">
        <v>0</v>
      </c>
      <c r="E45" s="389">
        <v>0</v>
      </c>
      <c r="F45" s="390">
        <v>0</v>
      </c>
    </row>
    <row r="46" spans="2:21" ht="15.75">
      <c r="B46" s="73"/>
      <c r="C46" s="73" t="s">
        <v>293</v>
      </c>
      <c r="D46" s="391">
        <f>+D44+D45</f>
        <v>137.76487159999999</v>
      </c>
      <c r="E46" s="391">
        <f t="shared" ref="E46:F46" si="29">+E44+E45</f>
        <v>102.94036070920274</v>
      </c>
      <c r="F46" s="391">
        <f t="shared" si="29"/>
        <v>78.827975247619733</v>
      </c>
      <c r="P46" s="383"/>
      <c r="R46" s="382"/>
      <c r="U46" s="383"/>
    </row>
    <row r="47" spans="2:21" ht="15.75">
      <c r="B47" s="175">
        <v>2</v>
      </c>
      <c r="C47" s="101" t="s">
        <v>393</v>
      </c>
      <c r="D47" s="390">
        <v>0</v>
      </c>
      <c r="E47" s="389"/>
      <c r="F47" s="390"/>
      <c r="P47" s="383"/>
      <c r="R47" s="382"/>
      <c r="U47" s="383"/>
    </row>
    <row r="48" spans="2:21">
      <c r="B48" s="73"/>
      <c r="C48" s="73" t="s">
        <v>12</v>
      </c>
      <c r="D48" s="392">
        <v>594.99083098799997</v>
      </c>
      <c r="E48" s="389">
        <v>475.99266458800003</v>
      </c>
      <c r="F48" s="389">
        <v>356.99449818800002</v>
      </c>
      <c r="P48" s="383"/>
      <c r="R48" s="382"/>
      <c r="U48" s="383"/>
    </row>
    <row r="49" spans="2:21">
      <c r="B49" s="73"/>
      <c r="C49" s="73" t="s">
        <v>175</v>
      </c>
      <c r="D49" s="390"/>
      <c r="E49" s="389"/>
      <c r="F49" s="390"/>
      <c r="P49" s="383"/>
      <c r="R49" s="382"/>
      <c r="U49" s="383"/>
    </row>
    <row r="50" spans="2:21">
      <c r="B50" s="73"/>
      <c r="C50" s="73" t="s">
        <v>13</v>
      </c>
      <c r="D50" s="390">
        <v>118.9981664</v>
      </c>
      <c r="E50" s="390">
        <v>118.9981664</v>
      </c>
      <c r="F50" s="390">
        <v>118.9981664</v>
      </c>
      <c r="P50" s="383"/>
      <c r="R50" s="382"/>
      <c r="U50" s="383"/>
    </row>
    <row r="51" spans="2:21">
      <c r="B51" s="73"/>
      <c r="C51" s="73" t="s">
        <v>14</v>
      </c>
      <c r="D51" s="389">
        <v>475.99266458800003</v>
      </c>
      <c r="E51" s="389">
        <v>356.99449818800002</v>
      </c>
      <c r="F51" s="390">
        <v>237.99633178800002</v>
      </c>
      <c r="R51" s="382"/>
    </row>
    <row r="52" spans="2:21">
      <c r="B52" s="73"/>
      <c r="C52" s="73" t="s">
        <v>229</v>
      </c>
      <c r="D52" s="389">
        <v>535.491747788</v>
      </c>
      <c r="E52" s="389">
        <v>416.493581388</v>
      </c>
      <c r="F52" s="389">
        <v>297.49541498799999</v>
      </c>
    </row>
    <row r="53" spans="2:21" ht="15.75">
      <c r="B53" s="73"/>
      <c r="C53" s="73" t="s">
        <v>15</v>
      </c>
      <c r="D53" s="393">
        <f>+D54/D52</f>
        <v>8.5327792997329246E-2</v>
      </c>
      <c r="E53" s="393">
        <f t="shared" ref="E53:F53" si="30">+E54/E52</f>
        <v>8.018356164109558E-2</v>
      </c>
      <c r="F53" s="393">
        <f t="shared" si="30"/>
        <v>8.1590136981505398E-2</v>
      </c>
      <c r="L53" s="384" t="s">
        <v>657</v>
      </c>
      <c r="M53" s="372">
        <v>8.3000000000000004E-2</v>
      </c>
      <c r="N53" s="372">
        <v>8.3000000000000004E-2</v>
      </c>
      <c r="P53" s="383"/>
      <c r="R53" s="382"/>
      <c r="U53" s="383"/>
    </row>
    <row r="54" spans="2:21">
      <c r="B54" s="73"/>
      <c r="C54" s="73" t="s">
        <v>290</v>
      </c>
      <c r="D54" s="392">
        <v>45.692329007032505</v>
      </c>
      <c r="E54" s="389">
        <v>33.395938756345359</v>
      </c>
      <c r="F54" s="390">
        <v>24.272691660240714</v>
      </c>
      <c r="G54" s="385"/>
      <c r="H54" s="385"/>
      <c r="I54" s="385"/>
      <c r="J54" s="385"/>
      <c r="K54" s="386"/>
      <c r="M54" s="382"/>
      <c r="P54" s="383"/>
      <c r="R54" s="382"/>
      <c r="U54" s="383"/>
    </row>
    <row r="55" spans="2:21">
      <c r="B55" s="73"/>
      <c r="C55" s="73" t="s">
        <v>292</v>
      </c>
      <c r="D55" s="390">
        <v>0</v>
      </c>
      <c r="E55" s="389">
        <v>0</v>
      </c>
      <c r="F55" s="390">
        <v>0</v>
      </c>
      <c r="K55" s="386"/>
      <c r="M55" s="382"/>
      <c r="P55" s="383"/>
      <c r="R55" s="382"/>
      <c r="U55" s="383"/>
    </row>
    <row r="56" spans="2:21" ht="15.75">
      <c r="B56" s="73"/>
      <c r="C56" s="73" t="s">
        <v>293</v>
      </c>
      <c r="D56" s="391">
        <f>+D55+D54</f>
        <v>45.692329007032505</v>
      </c>
      <c r="E56" s="391">
        <f t="shared" ref="E56:F56" si="31">+E55+E54</f>
        <v>33.395938756345359</v>
      </c>
      <c r="F56" s="391">
        <f t="shared" si="31"/>
        <v>24.272691660240714</v>
      </c>
      <c r="M56" s="382"/>
      <c r="P56" s="383"/>
      <c r="R56" s="382"/>
      <c r="U56" s="383"/>
    </row>
    <row r="57" spans="2:21" ht="15.75">
      <c r="B57" s="175"/>
      <c r="C57" s="101" t="s">
        <v>136</v>
      </c>
      <c r="D57" s="390"/>
      <c r="E57" s="390"/>
      <c r="F57" s="390"/>
      <c r="M57" s="382"/>
      <c r="P57" s="383"/>
      <c r="R57" s="382"/>
      <c r="U57" s="383"/>
    </row>
    <row r="58" spans="2:21">
      <c r="B58" s="73"/>
      <c r="C58" s="73" t="s">
        <v>12</v>
      </c>
      <c r="D58" s="390">
        <f>+D48+D38</f>
        <v>2324.7070698879998</v>
      </c>
      <c r="E58" s="390">
        <f t="shared" ref="E58:F58" si="32">+E48+E38</f>
        <v>1873.9835737880001</v>
      </c>
      <c r="F58" s="390">
        <f t="shared" si="32"/>
        <v>1423.305407388</v>
      </c>
      <c r="M58" s="382"/>
      <c r="P58" s="383"/>
      <c r="R58" s="382"/>
      <c r="U58" s="383"/>
    </row>
    <row r="59" spans="2:21">
      <c r="B59" s="73"/>
      <c r="C59" s="73" t="s">
        <v>175</v>
      </c>
      <c r="D59" s="390">
        <f t="shared" ref="D59:F59" si="33">+D49</f>
        <v>0</v>
      </c>
      <c r="E59" s="390">
        <f t="shared" si="33"/>
        <v>0</v>
      </c>
      <c r="F59" s="390">
        <f t="shared" si="33"/>
        <v>0</v>
      </c>
      <c r="M59" s="382"/>
      <c r="P59" s="383"/>
      <c r="R59" s="382"/>
      <c r="U59" s="383"/>
    </row>
    <row r="60" spans="2:21">
      <c r="B60" s="73"/>
      <c r="C60" s="73" t="s">
        <v>13</v>
      </c>
      <c r="D60" s="390">
        <f>+D50+D40</f>
        <v>450.72349609999998</v>
      </c>
      <c r="E60" s="390">
        <f t="shared" ref="E60:F61" si="34">+E50+E40</f>
        <v>450.67816640000001</v>
      </c>
      <c r="F60" s="390">
        <f t="shared" si="34"/>
        <v>450.67816640000001</v>
      </c>
      <c r="M60" s="382"/>
      <c r="P60" s="383"/>
      <c r="R60" s="382"/>
      <c r="U60" s="383"/>
    </row>
    <row r="61" spans="2:21">
      <c r="B61" s="73"/>
      <c r="C61" s="73" t="s">
        <v>14</v>
      </c>
      <c r="D61" s="390">
        <f>+D51+D41</f>
        <v>1873.9835737880001</v>
      </c>
      <c r="E61" s="390">
        <f t="shared" si="34"/>
        <v>1423.305407388</v>
      </c>
      <c r="F61" s="390">
        <f t="shared" si="34"/>
        <v>972.62724098800004</v>
      </c>
      <c r="M61" s="382"/>
      <c r="R61" s="382"/>
    </row>
    <row r="62" spans="2:21">
      <c r="B62" s="73"/>
      <c r="C62" s="73" t="s">
        <v>229</v>
      </c>
      <c r="D62" s="389">
        <f>+D52+D42</f>
        <v>2099.345321838</v>
      </c>
      <c r="E62" s="389">
        <f>+E52+E42</f>
        <v>1648.6444905879998</v>
      </c>
      <c r="F62" s="389">
        <f>+F52+F42</f>
        <v>1197.966324188</v>
      </c>
    </row>
    <row r="63" spans="2:21" ht="15.75">
      <c r="B63" s="73"/>
      <c r="C63" s="101" t="s">
        <v>15</v>
      </c>
      <c r="D63" s="393">
        <f>D66/D62</f>
        <v>8.7387815000542018E-2</v>
      </c>
      <c r="E63" s="393">
        <f>E66/E62</f>
        <v>8.2695996768183094E-2</v>
      </c>
      <c r="F63" s="393">
        <f>F66/F62</f>
        <v>8.6063076086670173E-2</v>
      </c>
      <c r="M63" s="382"/>
      <c r="P63" s="383"/>
      <c r="R63" s="382"/>
      <c r="U63" s="383"/>
    </row>
    <row r="64" spans="2:21">
      <c r="B64" s="73"/>
      <c r="C64" s="73" t="s">
        <v>290</v>
      </c>
      <c r="D64" s="390">
        <f>+D54+D44</f>
        <v>183.45720060703249</v>
      </c>
      <c r="E64" s="390">
        <f t="shared" ref="E64:F65" si="35">+E54+E44</f>
        <v>136.33629946554811</v>
      </c>
      <c r="F64" s="390">
        <f t="shared" si="35"/>
        <v>103.10066690786044</v>
      </c>
      <c r="M64" s="382"/>
      <c r="P64" s="383"/>
      <c r="R64" s="382"/>
      <c r="U64" s="383"/>
    </row>
    <row r="65" spans="2:27">
      <c r="B65" s="73"/>
      <c r="C65" s="73" t="s">
        <v>292</v>
      </c>
      <c r="D65" s="390">
        <f>+D55+D45</f>
        <v>0</v>
      </c>
      <c r="E65" s="390">
        <f t="shared" si="35"/>
        <v>0</v>
      </c>
      <c r="F65" s="390">
        <f t="shared" si="35"/>
        <v>0</v>
      </c>
      <c r="M65" s="382"/>
      <c r="P65" s="383"/>
      <c r="R65" s="382"/>
      <c r="U65" s="383"/>
    </row>
    <row r="66" spans="2:27" ht="15.75">
      <c r="B66" s="73"/>
      <c r="C66" s="101" t="s">
        <v>293</v>
      </c>
      <c r="D66" s="391">
        <f>SUM(D64:D65)</f>
        <v>183.45720060703249</v>
      </c>
      <c r="E66" s="391">
        <f>SUM(E64:E65)</f>
        <v>136.33629946554811</v>
      </c>
      <c r="F66" s="391">
        <f>SUM(F64:F65)</f>
        <v>103.10066690786044</v>
      </c>
      <c r="M66" s="382"/>
      <c r="P66" s="383"/>
      <c r="R66" s="382"/>
      <c r="U66" s="383"/>
    </row>
    <row r="67" spans="2:27">
      <c r="S67" s="382"/>
      <c r="X67" s="382"/>
      <c r="AA67" s="383"/>
    </row>
    <row r="68" spans="2:27">
      <c r="S68" s="382"/>
      <c r="X68" s="382"/>
    </row>
    <row r="69" spans="2:27">
      <c r="D69" s="385">
        <f>+D58-D60-D61</f>
        <v>0</v>
      </c>
      <c r="E69" s="385">
        <f t="shared" ref="E69:F69" si="36">+E58-E60-E61</f>
        <v>0</v>
      </c>
      <c r="F69" s="385">
        <f t="shared" si="36"/>
        <v>0</v>
      </c>
    </row>
  </sheetData>
  <mergeCells count="7">
    <mergeCell ref="G8:I8"/>
    <mergeCell ref="J8:K8"/>
    <mergeCell ref="B34:B36"/>
    <mergeCell ref="C34:C36"/>
    <mergeCell ref="B8:B10"/>
    <mergeCell ref="C8:C10"/>
    <mergeCell ref="D8:F8"/>
  </mergeCells>
  <printOptions horizontalCentered="1"/>
  <pageMargins left="0.6692913385826772" right="0.23622047244094491" top="0.51181102362204722" bottom="0.71" header="0.23622047244094491" footer="0.23622047244094491"/>
  <pageSetup paperSize="9" scale="73" fitToHeight="2" orientation="landscape" r:id="rId1"/>
  <headerFooter alignWithMargins="0"/>
</worksheet>
</file>

<file path=xl/worksheets/sheet14.xml><?xml version="1.0" encoding="utf-8"?>
<worksheet xmlns="http://schemas.openxmlformats.org/spreadsheetml/2006/main" xmlns:r="http://schemas.openxmlformats.org/officeDocument/2006/relationships">
  <sheetPr>
    <pageSetUpPr fitToPage="1"/>
  </sheetPr>
  <dimension ref="B1:K42"/>
  <sheetViews>
    <sheetView showGridLines="0" topLeftCell="A4" zoomScale="115" zoomScaleNormal="115" zoomScaleSheetLayoutView="90" workbookViewId="0">
      <selection activeCell="E15" sqref="E15"/>
    </sheetView>
  </sheetViews>
  <sheetFormatPr defaultColWidth="9.140625" defaultRowHeight="14.25"/>
  <cols>
    <col min="1" max="1" width="4.140625" style="5" customWidth="1"/>
    <col min="2" max="2" width="6.28515625" style="5" customWidth="1"/>
    <col min="3" max="3" width="39.7109375" style="5" customWidth="1"/>
    <col min="4" max="4" width="13.7109375" style="5" bestFit="1" customWidth="1"/>
    <col min="5" max="5" width="14" style="5" customWidth="1"/>
    <col min="6" max="6" width="14.7109375" style="5" customWidth="1"/>
    <col min="7" max="7" width="13.7109375" style="5" bestFit="1" customWidth="1"/>
    <col min="8" max="8" width="15.140625" style="5" customWidth="1"/>
    <col min="9" max="9" width="12.5703125" style="5" bestFit="1" customWidth="1"/>
    <col min="10" max="10" width="14.5703125" style="5" customWidth="1"/>
    <col min="11" max="11" width="14.85546875" style="5" customWidth="1"/>
    <col min="12" max="12" width="11.7109375" style="5" bestFit="1" customWidth="1"/>
    <col min="13" max="16384" width="9.140625" style="5"/>
  </cols>
  <sheetData>
    <row r="1" spans="2:11" ht="15">
      <c r="B1" s="21"/>
    </row>
    <row r="2" spans="2:11" ht="15.75">
      <c r="B2" s="53"/>
      <c r="C2" s="53"/>
      <c r="D2" s="53"/>
      <c r="E2" s="126" t="s">
        <v>395</v>
      </c>
      <c r="F2" s="53"/>
      <c r="G2" s="53"/>
      <c r="H2" s="53"/>
      <c r="I2" s="53"/>
      <c r="J2" s="53"/>
      <c r="K2" s="53"/>
    </row>
    <row r="3" spans="2:11" ht="15.75">
      <c r="B3" s="53"/>
      <c r="C3" s="53"/>
      <c r="D3" s="53"/>
      <c r="E3" s="126" t="s">
        <v>396</v>
      </c>
      <c r="F3" s="53"/>
      <c r="G3" s="53"/>
      <c r="H3" s="53"/>
      <c r="I3" s="53"/>
      <c r="J3" s="53"/>
      <c r="K3" s="53"/>
    </row>
    <row r="4" spans="2:11" ht="15.75">
      <c r="B4" s="53"/>
      <c r="C4" s="53"/>
      <c r="D4" s="53"/>
      <c r="E4" s="52" t="s">
        <v>294</v>
      </c>
      <c r="F4" s="53"/>
      <c r="G4" s="53"/>
      <c r="H4" s="53"/>
      <c r="I4" s="53"/>
      <c r="J4" s="53"/>
      <c r="K4" s="53"/>
    </row>
    <row r="5" spans="2:11" ht="15.75">
      <c r="B5" s="126"/>
      <c r="C5" s="54"/>
      <c r="D5" s="56"/>
      <c r="E5" s="56"/>
      <c r="F5" s="56"/>
      <c r="G5" s="56"/>
      <c r="H5" s="56"/>
      <c r="I5" s="56"/>
      <c r="J5" s="53"/>
      <c r="K5" s="53"/>
    </row>
    <row r="6" spans="2:11" ht="15.75">
      <c r="B6" s="53"/>
      <c r="C6" s="53"/>
      <c r="D6" s="53"/>
      <c r="E6" s="53"/>
      <c r="F6" s="53"/>
      <c r="G6" s="53"/>
      <c r="H6" s="53"/>
      <c r="I6" s="53"/>
      <c r="J6" s="53"/>
      <c r="K6" s="7" t="s">
        <v>4</v>
      </c>
    </row>
    <row r="7" spans="2:11" s="19" customFormat="1" ht="15" customHeight="1">
      <c r="B7" s="612" t="s">
        <v>207</v>
      </c>
      <c r="C7" s="615" t="s">
        <v>16</v>
      </c>
      <c r="D7" s="603" t="s">
        <v>648</v>
      </c>
      <c r="E7" s="604"/>
      <c r="F7" s="605"/>
      <c r="G7" s="603" t="s">
        <v>649</v>
      </c>
      <c r="H7" s="607"/>
      <c r="I7" s="606"/>
      <c r="J7" s="603" t="s">
        <v>650</v>
      </c>
      <c r="K7" s="606"/>
    </row>
    <row r="8" spans="2:11" s="19" customFormat="1" ht="65.25" customHeight="1">
      <c r="B8" s="613"/>
      <c r="C8" s="615"/>
      <c r="D8" s="173" t="str">
        <f>'F1'!F8</f>
        <v>MYT order dated 28.06.2024</v>
      </c>
      <c r="E8" s="173" t="str">
        <f>'F1'!G8</f>
        <v xml:space="preserve">April-March     </v>
      </c>
      <c r="F8" s="173" t="str">
        <f>'F1'!H8</f>
        <v>True-Up requirement</v>
      </c>
      <c r="G8" s="173" t="str">
        <f>'F1'!I8</f>
        <v>MYT order dated 28.06.2024</v>
      </c>
      <c r="H8" s="173" t="str">
        <f>'F1'!J8</f>
        <v>Annual Tariff Order dated 29.04.2025</v>
      </c>
      <c r="I8" s="173" t="str">
        <f>'F1'!K8</f>
        <v xml:space="preserve">April-March     </v>
      </c>
      <c r="J8" s="173" t="str">
        <f>'F1'!L8</f>
        <v>MYT/Tariff Order</v>
      </c>
      <c r="K8" s="173" t="str">
        <f>'F1'!M8</f>
        <v xml:space="preserve">April-March     </v>
      </c>
    </row>
    <row r="9" spans="2:11" s="19" customFormat="1" ht="31.5">
      <c r="B9" s="614"/>
      <c r="C9" s="616"/>
      <c r="D9" s="173" t="s">
        <v>9</v>
      </c>
      <c r="E9" s="173" t="s">
        <v>11</v>
      </c>
      <c r="F9" s="173" t="s">
        <v>251</v>
      </c>
      <c r="G9" s="173" t="s">
        <v>9</v>
      </c>
      <c r="H9" s="173" t="s">
        <v>9</v>
      </c>
      <c r="I9" s="173" t="s">
        <v>394</v>
      </c>
      <c r="J9" s="173" t="s">
        <v>9</v>
      </c>
      <c r="K9" s="173" t="s">
        <v>394</v>
      </c>
    </row>
    <row r="10" spans="2:11" ht="15">
      <c r="B10" s="319">
        <v>1</v>
      </c>
      <c r="C10" s="73" t="s">
        <v>295</v>
      </c>
      <c r="D10" s="395">
        <v>172.97</v>
      </c>
      <c r="E10" s="395">
        <f>1200*24/1000*365*0.9425*85%*20/365*'F12'!F18/10</f>
        <v>182.45653920000001</v>
      </c>
      <c r="F10" s="395">
        <f>E10</f>
        <v>182.45653920000001</v>
      </c>
      <c r="G10" s="395">
        <v>172.97</v>
      </c>
      <c r="H10" s="395">
        <v>158.06</v>
      </c>
      <c r="I10" s="395">
        <f>1200*24/1000*365*0.9425*85%*20/365*'F12'!J18/10</f>
        <v>154.2159216</v>
      </c>
      <c r="J10" s="395">
        <v>172.97</v>
      </c>
      <c r="K10" s="395">
        <f>1200*24/1000*365*0.9425*85%*20/365*'F12'!L18/10</f>
        <v>154.2159216</v>
      </c>
    </row>
    <row r="11" spans="2:11" ht="15">
      <c r="B11" s="175">
        <f>B10+1</f>
        <v>2</v>
      </c>
      <c r="C11" s="73" t="s">
        <v>296</v>
      </c>
      <c r="D11" s="395">
        <v>259.44799999999998</v>
      </c>
      <c r="E11" s="395">
        <f>1200*24/1000*365*0.9425*85%*30/365*'F12'!F18/10</f>
        <v>273.68480879999998</v>
      </c>
      <c r="F11" s="395">
        <f t="shared" ref="F11:F15" si="0">E11</f>
        <v>273.68480879999998</v>
      </c>
      <c r="G11" s="395">
        <v>259.44799999999998</v>
      </c>
      <c r="H11" s="395">
        <v>240.38</v>
      </c>
      <c r="I11" s="395">
        <f>1200*24/1000*365*0.9425*85%*30/365*'F12'!J18/10</f>
        <v>231.32388239999995</v>
      </c>
      <c r="J11" s="395">
        <v>259.44799999999998</v>
      </c>
      <c r="K11" s="395">
        <f>1200*24/1000*365*0.9425*85%*30/365*'F12'!L18/10</f>
        <v>231.32388239999995</v>
      </c>
    </row>
    <row r="12" spans="2:11" ht="15">
      <c r="B12" s="175">
        <f t="shared" ref="B12:B20" si="1">B11+1</f>
        <v>3</v>
      </c>
      <c r="C12" s="162" t="s">
        <v>297</v>
      </c>
      <c r="D12" s="395">
        <v>2.456</v>
      </c>
      <c r="E12" s="395">
        <f>1200*24/1000*365*0.9425*85%*30/365*'F12'!F19/10</f>
        <v>0.62295479999999981</v>
      </c>
      <c r="F12" s="395">
        <f t="shared" si="0"/>
        <v>0.62295479999999981</v>
      </c>
      <c r="G12" s="395">
        <v>2.456</v>
      </c>
      <c r="H12" s="395">
        <v>2.61</v>
      </c>
      <c r="I12" s="395">
        <f>1200*24/1000*365*0.9425*85%*30/365*'F12'!J19/10</f>
        <v>2.4918191999999992</v>
      </c>
      <c r="J12" s="395">
        <v>2.456</v>
      </c>
      <c r="K12" s="395">
        <f>1200*24/1000*365*0.9425*85%*30/365*'F12'!L19/10</f>
        <v>2.4918191999999992</v>
      </c>
    </row>
    <row r="13" spans="2:11" ht="15">
      <c r="B13" s="175">
        <f t="shared" si="1"/>
        <v>4</v>
      </c>
      <c r="C13" s="75" t="s">
        <v>298</v>
      </c>
      <c r="D13" s="395">
        <v>20.79</v>
      </c>
      <c r="E13" s="395">
        <f>'F2'!F14/12</f>
        <v>22.966687853833339</v>
      </c>
      <c r="F13" s="395">
        <f t="shared" si="0"/>
        <v>22.966687853833339</v>
      </c>
      <c r="G13" s="395">
        <v>20.79</v>
      </c>
      <c r="H13" s="395">
        <v>21.14</v>
      </c>
      <c r="I13" s="395">
        <f>'F2'!J14/12</f>
        <v>25.52015664130937</v>
      </c>
      <c r="J13" s="395">
        <v>22.34</v>
      </c>
      <c r="K13" s="395">
        <f>'F2'!L14/12</f>
        <v>26.560365139919089</v>
      </c>
    </row>
    <row r="14" spans="2:11" s="23" customFormat="1" ht="15">
      <c r="B14" s="175">
        <f t="shared" si="1"/>
        <v>5</v>
      </c>
      <c r="C14" s="161" t="s">
        <v>299</v>
      </c>
      <c r="D14" s="395">
        <f>'F3'!D10*1%</f>
        <v>77.453199999999995</v>
      </c>
      <c r="E14" s="395">
        <f>'F3'!E10*1%</f>
        <v>77.482299999999995</v>
      </c>
      <c r="F14" s="395">
        <f t="shared" si="0"/>
        <v>77.482299999999995</v>
      </c>
      <c r="G14" s="395">
        <f>'F3'!G10*1%</f>
        <v>77.453199999999995</v>
      </c>
      <c r="H14" s="395">
        <f>'F3'!H10*1%</f>
        <v>77.482299999999995</v>
      </c>
      <c r="I14" s="395">
        <f>'F3'!I10*1%</f>
        <v>77.716086974160007</v>
      </c>
      <c r="J14" s="395">
        <f>'F3'!J10*1%</f>
        <v>77.453199999999995</v>
      </c>
      <c r="K14" s="395">
        <f>'F3'!K10*1%</f>
        <v>77.894997796660007</v>
      </c>
    </row>
    <row r="15" spans="2:11" ht="15">
      <c r="B15" s="175">
        <f t="shared" si="1"/>
        <v>6</v>
      </c>
      <c r="C15" s="75" t="s">
        <v>53</v>
      </c>
      <c r="D15" s="395">
        <v>560.44000000000005</v>
      </c>
      <c r="E15" s="395">
        <f ca="1">(E11*45/30+E12*45/30+'F1'!G17*45/365)</f>
        <v>595.28120358082197</v>
      </c>
      <c r="F15" s="395">
        <f t="shared" ca="1" si="0"/>
        <v>595.28120358082197</v>
      </c>
      <c r="G15" s="395">
        <v>560.44000000000005</v>
      </c>
      <c r="H15" s="395">
        <v>523.02</v>
      </c>
      <c r="I15" s="395">
        <f ca="1">(I11*45/30+I12*45/30+'F1'!K17*45/365)</f>
        <v>531.83868000111988</v>
      </c>
      <c r="J15" s="395">
        <v>555.61</v>
      </c>
      <c r="K15" s="395">
        <f ca="1">(K11*45/30+K12*45/30+'F1'!M17*45/365)</f>
        <v>529.44101897410951</v>
      </c>
    </row>
    <row r="16" spans="2:11" ht="15.75">
      <c r="B16" s="175"/>
      <c r="C16" s="100" t="s">
        <v>300</v>
      </c>
      <c r="D16" s="395"/>
      <c r="E16" s="395"/>
      <c r="F16" s="395"/>
      <c r="G16" s="395"/>
      <c r="H16" s="395"/>
      <c r="I16" s="395"/>
      <c r="J16" s="395"/>
      <c r="K16" s="395"/>
    </row>
    <row r="17" spans="2:11" ht="15">
      <c r="B17" s="175">
        <f>B15+1</f>
        <v>7</v>
      </c>
      <c r="C17" s="73" t="s">
        <v>301</v>
      </c>
      <c r="D17" s="395">
        <f t="shared" ref="D17:E17" si="2">D11+D12</f>
        <v>261.904</v>
      </c>
      <c r="E17" s="395">
        <f t="shared" si="2"/>
        <v>274.30776359999999</v>
      </c>
      <c r="F17" s="395">
        <f t="shared" ref="F17:J17" si="3">F11+F12</f>
        <v>274.30776359999999</v>
      </c>
      <c r="G17" s="395">
        <f t="shared" si="3"/>
        <v>261.904</v>
      </c>
      <c r="H17" s="395">
        <v>241.68</v>
      </c>
      <c r="I17" s="395">
        <f t="shared" si="3"/>
        <v>233.81570159999995</v>
      </c>
      <c r="J17" s="395">
        <f t="shared" si="3"/>
        <v>261.904</v>
      </c>
      <c r="K17" s="395">
        <f t="shared" ref="K17" si="4">K11+K12</f>
        <v>233.81570159999995</v>
      </c>
    </row>
    <row r="18" spans="2:11" ht="15">
      <c r="B18" s="175">
        <f t="shared" si="1"/>
        <v>8</v>
      </c>
      <c r="C18" s="73" t="s">
        <v>54</v>
      </c>
      <c r="D18" s="395">
        <f t="shared" ref="D18" si="5">SUM(D10:D15)-D17</f>
        <v>831.6532000000002</v>
      </c>
      <c r="E18" s="395">
        <f t="shared" ref="E18" ca="1" si="6">SUM(E10:E15)-E17</f>
        <v>878.18673063465508</v>
      </c>
      <c r="F18" s="395">
        <f t="shared" ref="F18:I18" ca="1" si="7">SUM(F10:F15)-F17</f>
        <v>878.18673063465508</v>
      </c>
      <c r="G18" s="395">
        <f t="shared" ref="G18:H18" si="8">SUM(G10:G15)-G17</f>
        <v>831.6532000000002</v>
      </c>
      <c r="H18" s="395">
        <f t="shared" si="8"/>
        <v>781.01229999999987</v>
      </c>
      <c r="I18" s="395">
        <f t="shared" ca="1" si="7"/>
        <v>789.29084521658933</v>
      </c>
      <c r="J18" s="395">
        <f t="shared" ref="J18" si="9">SUM(J10:J15)-J17</f>
        <v>828.3732</v>
      </c>
      <c r="K18" s="395">
        <f t="shared" ref="K18" ca="1" si="10">SUM(K10:K15)-K17</f>
        <v>788.11230351068866</v>
      </c>
    </row>
    <row r="19" spans="2:11" ht="15">
      <c r="B19" s="175">
        <f t="shared" si="1"/>
        <v>9</v>
      </c>
      <c r="C19" s="73" t="s">
        <v>302</v>
      </c>
      <c r="D19" s="395">
        <v>10.15</v>
      </c>
      <c r="E19" s="395">
        <f>E40+1.5</f>
        <v>10.41068493150685</v>
      </c>
      <c r="F19" s="395">
        <f>E40+1.5</f>
        <v>10.41068493150685</v>
      </c>
      <c r="G19" s="395">
        <v>10.15</v>
      </c>
      <c r="H19" s="395">
        <v>10.5</v>
      </c>
      <c r="I19" s="395">
        <f>G33+1.5</f>
        <v>10.25</v>
      </c>
      <c r="J19" s="395">
        <v>10.15</v>
      </c>
      <c r="K19" s="395">
        <f>I19</f>
        <v>10.25</v>
      </c>
    </row>
    <row r="20" spans="2:11" ht="15.75">
      <c r="B20" s="175">
        <f t="shared" si="1"/>
        <v>10</v>
      </c>
      <c r="C20" s="75" t="s">
        <v>303</v>
      </c>
      <c r="D20" s="396">
        <f>D18*D19%</f>
        <v>84.41279980000003</v>
      </c>
      <c r="E20" s="396">
        <f ca="1">E18*E19%</f>
        <v>91.425253636674682</v>
      </c>
      <c r="F20" s="396">
        <f ca="1">F18*F19%</f>
        <v>91.425253636674682</v>
      </c>
      <c r="G20" s="396">
        <f>G18*G19%</f>
        <v>84.41279980000003</v>
      </c>
      <c r="H20" s="396">
        <f>H18*H19%</f>
        <v>82.006291499999989</v>
      </c>
      <c r="I20" s="396">
        <f t="shared" ref="I20:K20" ca="1" si="11">I18*I19%</f>
        <v>80.902311634700396</v>
      </c>
      <c r="J20" s="396">
        <f t="shared" si="11"/>
        <v>84.079879800000001</v>
      </c>
      <c r="K20" s="396">
        <f t="shared" ca="1" si="11"/>
        <v>80.781511109845582</v>
      </c>
    </row>
    <row r="21" spans="2:11" ht="15">
      <c r="B21" s="53"/>
      <c r="C21" s="53"/>
      <c r="D21" s="53"/>
      <c r="E21" s="53"/>
      <c r="F21" s="53"/>
      <c r="G21" s="53"/>
      <c r="H21" s="53"/>
      <c r="I21" s="53"/>
      <c r="J21" s="53"/>
      <c r="K21" s="53"/>
    </row>
    <row r="23" spans="2:11" ht="15">
      <c r="C23" s="654" t="s">
        <v>743</v>
      </c>
      <c r="D23" s="654"/>
      <c r="E23" s="654"/>
      <c r="F23" s="654"/>
      <c r="G23" s="654"/>
      <c r="H23" s="144"/>
    </row>
    <row r="25" spans="2:11" ht="15">
      <c r="C25" s="655" t="s">
        <v>431</v>
      </c>
      <c r="D25" s="655" t="s">
        <v>571</v>
      </c>
      <c r="E25" s="655"/>
      <c r="F25" s="655" t="s">
        <v>406</v>
      </c>
      <c r="G25" s="655"/>
      <c r="H25" s="147"/>
    </row>
    <row r="26" spans="2:11" ht="15">
      <c r="C26" s="655"/>
      <c r="D26" s="119" t="s">
        <v>608</v>
      </c>
      <c r="E26" s="119" t="s">
        <v>609</v>
      </c>
      <c r="F26" s="119" t="s">
        <v>608</v>
      </c>
      <c r="G26" s="119" t="s">
        <v>609</v>
      </c>
      <c r="H26" s="147"/>
    </row>
    <row r="27" spans="2:11">
      <c r="C27" s="112" t="s">
        <v>610</v>
      </c>
      <c r="D27" s="112">
        <v>15</v>
      </c>
      <c r="E27" s="112">
        <v>8.65</v>
      </c>
      <c r="F27" s="112">
        <v>15</v>
      </c>
      <c r="G27" s="112">
        <v>9</v>
      </c>
      <c r="H27" s="148"/>
    </row>
    <row r="28" spans="2:11">
      <c r="C28" s="112" t="s">
        <v>611</v>
      </c>
      <c r="D28" s="112">
        <v>30</v>
      </c>
      <c r="E28" s="112">
        <v>8.65</v>
      </c>
      <c r="F28" s="112">
        <v>30</v>
      </c>
      <c r="G28" s="112">
        <v>9</v>
      </c>
      <c r="H28" s="148"/>
    </row>
    <row r="29" spans="2:11">
      <c r="C29" s="112" t="s">
        <v>612</v>
      </c>
      <c r="D29" s="112">
        <v>31</v>
      </c>
      <c r="E29" s="112">
        <v>8.75</v>
      </c>
      <c r="F29" s="112">
        <v>31</v>
      </c>
      <c r="G29" s="112">
        <v>9</v>
      </c>
      <c r="H29" s="148"/>
    </row>
    <row r="30" spans="2:11">
      <c r="C30" s="112" t="s">
        <v>613</v>
      </c>
      <c r="D30" s="112">
        <v>30</v>
      </c>
      <c r="E30" s="112">
        <v>8.85</v>
      </c>
      <c r="F30" s="112">
        <v>30</v>
      </c>
      <c r="G30" s="112">
        <v>9</v>
      </c>
      <c r="H30" s="148"/>
    </row>
    <row r="31" spans="2:11">
      <c r="C31" s="112" t="s">
        <v>614</v>
      </c>
      <c r="D31" s="112">
        <v>31</v>
      </c>
      <c r="E31" s="112">
        <v>8.9499999999999993</v>
      </c>
      <c r="F31" s="112">
        <v>31</v>
      </c>
      <c r="G31" s="112">
        <v>8.8000000000000007</v>
      </c>
      <c r="H31" s="148"/>
    </row>
    <row r="32" spans="2:11">
      <c r="C32" s="112" t="s">
        <v>615</v>
      </c>
      <c r="D32" s="112">
        <v>31</v>
      </c>
      <c r="E32" s="112">
        <v>8.9499999999999993</v>
      </c>
      <c r="F32" s="112">
        <v>31</v>
      </c>
      <c r="G32" s="112">
        <v>8.75</v>
      </c>
      <c r="H32" s="148"/>
    </row>
    <row r="33" spans="3:8">
      <c r="C33" s="112" t="s">
        <v>616</v>
      </c>
      <c r="D33" s="112">
        <v>30</v>
      </c>
      <c r="E33" s="112">
        <v>8.9499999999999993</v>
      </c>
      <c r="F33" s="112">
        <v>30</v>
      </c>
      <c r="G33" s="112">
        <v>8.75</v>
      </c>
      <c r="H33" s="148"/>
    </row>
    <row r="34" spans="3:8">
      <c r="C34" s="112" t="s">
        <v>617</v>
      </c>
      <c r="D34" s="112">
        <v>31</v>
      </c>
      <c r="E34" s="112">
        <v>9</v>
      </c>
      <c r="F34" s="112"/>
      <c r="G34" s="112"/>
      <c r="H34" s="148"/>
    </row>
    <row r="35" spans="3:8">
      <c r="C35" s="112" t="s">
        <v>618</v>
      </c>
      <c r="D35" s="112">
        <v>30</v>
      </c>
      <c r="E35" s="112">
        <v>9</v>
      </c>
      <c r="F35" s="112"/>
      <c r="G35" s="112"/>
      <c r="H35" s="148"/>
    </row>
    <row r="36" spans="3:8">
      <c r="C36" s="112" t="s">
        <v>619</v>
      </c>
      <c r="D36" s="112">
        <v>31</v>
      </c>
      <c r="E36" s="112">
        <v>9</v>
      </c>
      <c r="F36" s="112"/>
      <c r="G36" s="112"/>
      <c r="H36" s="148"/>
    </row>
    <row r="37" spans="3:8">
      <c r="C37" s="112" t="s">
        <v>620</v>
      </c>
      <c r="D37" s="112">
        <v>31</v>
      </c>
      <c r="E37" s="112">
        <v>9</v>
      </c>
      <c r="F37" s="112"/>
      <c r="G37" s="112"/>
      <c r="H37" s="148"/>
    </row>
    <row r="38" spans="3:8">
      <c r="C38" s="112" t="s">
        <v>621</v>
      </c>
      <c r="D38" s="112">
        <v>28</v>
      </c>
      <c r="E38" s="112">
        <v>9</v>
      </c>
      <c r="F38" s="112"/>
      <c r="G38" s="112"/>
      <c r="H38" s="148"/>
    </row>
    <row r="39" spans="3:8">
      <c r="C39" s="112" t="s">
        <v>622</v>
      </c>
      <c r="D39" s="112">
        <v>16</v>
      </c>
      <c r="E39" s="112">
        <v>9</v>
      </c>
      <c r="F39" s="112"/>
      <c r="G39" s="112"/>
      <c r="H39" s="148"/>
    </row>
    <row r="40" spans="3:8" ht="15">
      <c r="D40" s="120">
        <f>SUM(D27:D39)</f>
        <v>365</v>
      </c>
      <c r="E40" s="121">
        <f>SUMPRODUCT(D27:D39,E27:E39)/D40</f>
        <v>8.9106849315068501</v>
      </c>
      <c r="F40" s="120">
        <f>SUM(F27:F39)</f>
        <v>198</v>
      </c>
      <c r="G40" s="121">
        <f>SUMPRODUCT(F27:F39,G27:G39)/F40</f>
        <v>8.8916666666666657</v>
      </c>
      <c r="H40" s="149"/>
    </row>
    <row r="41" spans="3:8">
      <c r="D41" s="122"/>
      <c r="E41" s="122"/>
    </row>
    <row r="42" spans="3:8" ht="15">
      <c r="D42" s="124"/>
      <c r="E42" s="123">
        <f>E40+1.5</f>
        <v>10.41068493150685</v>
      </c>
      <c r="G42" s="23">
        <f>G33+1.5</f>
        <v>10.25</v>
      </c>
    </row>
  </sheetData>
  <mergeCells count="9">
    <mergeCell ref="B7:B9"/>
    <mergeCell ref="C7:C9"/>
    <mergeCell ref="D7:F7"/>
    <mergeCell ref="J7:K7"/>
    <mergeCell ref="C23:G23"/>
    <mergeCell ref="G7:I7"/>
    <mergeCell ref="C25:C26"/>
    <mergeCell ref="D25:E25"/>
    <mergeCell ref="F25:G25"/>
  </mergeCells>
  <pageMargins left="0.47244094488188981" right="0.23622047244094491" top="0.98425196850393704" bottom="0.98425196850393704" header="0.23622047244094491" footer="0.23622047244094491"/>
  <pageSetup paperSize="9" scale="89" orientation="landscape" r:id="rId1"/>
  <headerFooter alignWithMargins="0"/>
</worksheet>
</file>

<file path=xl/worksheets/sheet15.xml><?xml version="1.0" encoding="utf-8"?>
<worksheet xmlns="http://schemas.openxmlformats.org/spreadsheetml/2006/main" xmlns:r="http://schemas.openxmlformats.org/officeDocument/2006/relationships">
  <sheetPr>
    <pageSetUpPr fitToPage="1"/>
  </sheetPr>
  <dimension ref="B1:H22"/>
  <sheetViews>
    <sheetView topLeftCell="A7" zoomScale="115" zoomScaleNormal="115" workbookViewId="0">
      <selection activeCell="I8" sqref="I8"/>
    </sheetView>
  </sheetViews>
  <sheetFormatPr defaultColWidth="9.140625" defaultRowHeight="15"/>
  <cols>
    <col min="1" max="1" width="4.140625" style="53" customWidth="1"/>
    <col min="2" max="2" width="6.28515625" style="53" customWidth="1"/>
    <col min="3" max="3" width="39.7109375" style="53" customWidth="1"/>
    <col min="4" max="4" width="13.7109375" style="53" bestFit="1" customWidth="1"/>
    <col min="5" max="5" width="16.28515625" style="53" customWidth="1"/>
    <col min="6" max="6" width="14.5703125" style="53" customWidth="1"/>
    <col min="7" max="7" width="21.85546875" style="53" customWidth="1"/>
    <col min="8" max="16384" width="9.140625" style="53"/>
  </cols>
  <sheetData>
    <row r="1" spans="2:7" ht="15.75">
      <c r="B1" s="585"/>
    </row>
    <row r="2" spans="2:7" ht="15.75">
      <c r="E2" s="126" t="s">
        <v>395</v>
      </c>
    </row>
    <row r="3" spans="2:7" ht="15.75">
      <c r="E3" s="126" t="s">
        <v>396</v>
      </c>
    </row>
    <row r="4" spans="2:7" ht="61.5" customHeight="1">
      <c r="D4" s="599" t="s">
        <v>753</v>
      </c>
      <c r="E4" s="599"/>
      <c r="F4" s="599"/>
    </row>
    <row r="5" spans="2:7" ht="15.75">
      <c r="B5" s="126"/>
      <c r="C5" s="585"/>
      <c r="D5" s="56"/>
      <c r="E5" s="56"/>
      <c r="F5" s="56"/>
    </row>
    <row r="6" spans="2:7" ht="15.75">
      <c r="G6" s="7" t="s">
        <v>4</v>
      </c>
    </row>
    <row r="7" spans="2:7" s="6" customFormat="1" ht="15" customHeight="1">
      <c r="B7" s="612" t="s">
        <v>207</v>
      </c>
      <c r="C7" s="615" t="s">
        <v>16</v>
      </c>
      <c r="D7" s="601" t="s">
        <v>407</v>
      </c>
      <c r="E7" s="601"/>
      <c r="F7" s="601"/>
      <c r="G7" s="601"/>
    </row>
    <row r="8" spans="2:7" s="6" customFormat="1" ht="63">
      <c r="B8" s="613"/>
      <c r="C8" s="615"/>
      <c r="D8" s="596" t="s">
        <v>747</v>
      </c>
      <c r="E8" s="596" t="s">
        <v>676</v>
      </c>
      <c r="F8" s="596" t="s">
        <v>676</v>
      </c>
      <c r="G8" s="596" t="s">
        <v>748</v>
      </c>
    </row>
    <row r="9" spans="2:7" s="6" customFormat="1" ht="15.75">
      <c r="B9" s="614"/>
      <c r="C9" s="616"/>
      <c r="D9" s="583" t="s">
        <v>9</v>
      </c>
      <c r="E9" s="583" t="s">
        <v>251</v>
      </c>
      <c r="F9" s="583" t="s">
        <v>9</v>
      </c>
      <c r="G9" s="583" t="s">
        <v>251</v>
      </c>
    </row>
    <row r="10" spans="2:7">
      <c r="B10" s="319">
        <v>1</v>
      </c>
      <c r="C10" s="587" t="s">
        <v>295</v>
      </c>
      <c r="D10" s="395" t="s">
        <v>494</v>
      </c>
      <c r="E10" s="395">
        <f>1200*24/1000*366*0.9425*85%/12*3.806/10</f>
        <v>267.83134092</v>
      </c>
      <c r="F10" s="395">
        <f>1200*24/1000*366*0.9425*85%/12*3.2131/10</f>
        <v>226.10848174200001</v>
      </c>
      <c r="G10" s="395">
        <f>E10</f>
        <v>267.83134092</v>
      </c>
    </row>
    <row r="11" spans="2:7">
      <c r="B11" s="584">
        <f>B10+1</f>
        <v>2</v>
      </c>
      <c r="C11" s="587" t="s">
        <v>296</v>
      </c>
      <c r="D11" s="395" t="s">
        <v>494</v>
      </c>
      <c r="E11" s="395">
        <f>1200*24/1000*366*0.9425*85%/12*3.806/10</f>
        <v>267.83134092</v>
      </c>
      <c r="F11" s="395">
        <f>1200*24/1000*366*0.9425*85%/12*3.2131/10</f>
        <v>226.10848174200001</v>
      </c>
      <c r="G11" s="395">
        <f t="shared" ref="G11:G12" si="0">E11</f>
        <v>267.83134092</v>
      </c>
    </row>
    <row r="12" spans="2:7">
      <c r="B12" s="584">
        <f t="shared" ref="B12:B20" si="1">B11+1</f>
        <v>3</v>
      </c>
      <c r="C12" s="162" t="s">
        <v>297</v>
      </c>
      <c r="D12" s="395" t="s">
        <v>494</v>
      </c>
      <c r="E12" s="395">
        <f>1200*24/1000*366*0.9425*85%/6*0.011/10</f>
        <v>1.5481580400000001</v>
      </c>
      <c r="F12" s="395">
        <v>1.5</v>
      </c>
      <c r="G12" s="395">
        <f t="shared" si="0"/>
        <v>1.5481580400000001</v>
      </c>
    </row>
    <row r="13" spans="2:7">
      <c r="B13" s="584">
        <f t="shared" si="1"/>
        <v>4</v>
      </c>
      <c r="C13" s="75" t="s">
        <v>298</v>
      </c>
      <c r="D13" s="395" t="s">
        <v>494</v>
      </c>
      <c r="E13" s="395">
        <f>314.28/12</f>
        <v>26.189999999999998</v>
      </c>
      <c r="F13" s="395">
        <f>234.22/12</f>
        <v>19.518333333333334</v>
      </c>
      <c r="G13" s="395">
        <f>F13</f>
        <v>19.518333333333334</v>
      </c>
    </row>
    <row r="14" spans="2:7" s="61" customFormat="1" ht="15.75">
      <c r="B14" s="584">
        <f t="shared" si="1"/>
        <v>5</v>
      </c>
      <c r="C14" s="589" t="s">
        <v>299</v>
      </c>
      <c r="D14" s="395" t="s">
        <v>494</v>
      </c>
      <c r="E14" s="395">
        <f t="shared" ref="E14:F14" si="2">E13*0.2*12</f>
        <v>62.855999999999995</v>
      </c>
      <c r="F14" s="395">
        <f t="shared" si="2"/>
        <v>46.844000000000008</v>
      </c>
      <c r="G14" s="395">
        <f t="shared" ref="G14" si="3">G13*0.2*12</f>
        <v>46.844000000000008</v>
      </c>
    </row>
    <row r="15" spans="2:7">
      <c r="B15" s="584">
        <f t="shared" si="1"/>
        <v>6</v>
      </c>
      <c r="C15" s="75" t="s">
        <v>53</v>
      </c>
      <c r="D15" s="395" t="s">
        <v>494</v>
      </c>
      <c r="E15" s="395">
        <f>(E10+E11+E12+(1556.96/6))</f>
        <v>796.70417321333332</v>
      </c>
      <c r="F15" s="395">
        <v>685.08</v>
      </c>
      <c r="G15" s="395">
        <f>(G10+G11+G12+(1394.08/6))</f>
        <v>769.55750654666667</v>
      </c>
    </row>
    <row r="16" spans="2:7">
      <c r="B16" s="584"/>
      <c r="C16" s="75" t="s">
        <v>300</v>
      </c>
      <c r="D16" s="395" t="s">
        <v>494</v>
      </c>
      <c r="E16" s="395"/>
      <c r="F16" s="395"/>
      <c r="G16" s="395"/>
    </row>
    <row r="17" spans="2:8">
      <c r="B17" s="584">
        <f>B15+1</f>
        <v>7</v>
      </c>
      <c r="C17" s="587" t="s">
        <v>301</v>
      </c>
      <c r="D17" s="395" t="s">
        <v>494</v>
      </c>
      <c r="E17" s="395">
        <f t="shared" ref="E17:F17" si="4">E11+E12/2</f>
        <v>268.60541993999999</v>
      </c>
      <c r="F17" s="395">
        <f t="shared" si="4"/>
        <v>226.85848174200001</v>
      </c>
      <c r="G17" s="395">
        <f t="shared" ref="G17" si="5">G11+G12/2</f>
        <v>268.60541993999999</v>
      </c>
    </row>
    <row r="18" spans="2:8">
      <c r="B18" s="584">
        <f t="shared" si="1"/>
        <v>8</v>
      </c>
      <c r="C18" s="587" t="s">
        <v>54</v>
      </c>
      <c r="D18" s="395" t="s">
        <v>494</v>
      </c>
      <c r="E18" s="395">
        <f t="shared" ref="E18:F18" si="6">SUM(E10:E15)-E17</f>
        <v>1154.3555931533333</v>
      </c>
      <c r="F18" s="395">
        <f t="shared" si="6"/>
        <v>978.30081507533339</v>
      </c>
      <c r="G18" s="395">
        <f t="shared" ref="G18" si="7">SUM(G10:G15)-G17</f>
        <v>1104.52525982</v>
      </c>
    </row>
    <row r="19" spans="2:8">
      <c r="B19" s="584">
        <f t="shared" si="1"/>
        <v>9</v>
      </c>
      <c r="C19" s="587" t="s">
        <v>302</v>
      </c>
      <c r="D19" s="395" t="s">
        <v>494</v>
      </c>
      <c r="E19" s="395">
        <v>10.073087431693988</v>
      </c>
      <c r="F19" s="395">
        <v>10.077</v>
      </c>
      <c r="G19" s="395">
        <f>F19</f>
        <v>10.077</v>
      </c>
    </row>
    <row r="20" spans="2:8" ht="15.75">
      <c r="B20" s="584">
        <f t="shared" si="1"/>
        <v>10</v>
      </c>
      <c r="C20" s="75" t="s">
        <v>303</v>
      </c>
      <c r="D20" s="396">
        <v>85.63</v>
      </c>
      <c r="E20" s="396">
        <f>E18*E19%</f>
        <v>116.27924817098501</v>
      </c>
      <c r="F20" s="396">
        <f t="shared" ref="F20:G20" si="8">F18*F19%</f>
        <v>98.583373135141343</v>
      </c>
      <c r="G20" s="396">
        <f t="shared" si="8"/>
        <v>111.3030104320614</v>
      </c>
      <c r="H20" s="310"/>
    </row>
    <row r="22" spans="2:8" s="6" customFormat="1" ht="106.5" customHeight="1">
      <c r="B22" s="634" t="s">
        <v>760</v>
      </c>
      <c r="C22" s="634"/>
      <c r="D22" s="634"/>
      <c r="E22" s="634"/>
      <c r="F22" s="634"/>
      <c r="G22" s="634"/>
    </row>
  </sheetData>
  <mergeCells count="5">
    <mergeCell ref="D4:F4"/>
    <mergeCell ref="D7:G7"/>
    <mergeCell ref="B22:G22"/>
    <mergeCell ref="B7:B9"/>
    <mergeCell ref="C7:C9"/>
  </mergeCells>
  <printOptions horizontalCentered="1"/>
  <pageMargins left="0.70866141732283472" right="0.70866141732283472" top="0.74803149606299213" bottom="0.74803149606299213" header="0.31496062992125984" footer="0.31496062992125984"/>
  <pageSetup paperSize="9" scale="96" orientation="landscape" r:id="rId1"/>
</worksheet>
</file>

<file path=xl/worksheets/sheet16.xml><?xml version="1.0" encoding="utf-8"?>
<worksheet xmlns="http://schemas.openxmlformats.org/spreadsheetml/2006/main" xmlns:r="http://schemas.openxmlformats.org/officeDocument/2006/relationships">
  <sheetPr>
    <pageSetUpPr fitToPage="1"/>
  </sheetPr>
  <dimension ref="B1:K28"/>
  <sheetViews>
    <sheetView showGridLines="0" topLeftCell="A19" zoomScaleSheetLayoutView="90" workbookViewId="0">
      <selection activeCell="K46" sqref="K46"/>
    </sheetView>
  </sheetViews>
  <sheetFormatPr defaultColWidth="9.140625" defaultRowHeight="14.25"/>
  <cols>
    <col min="1" max="1" width="4.140625" style="5" customWidth="1"/>
    <col min="2" max="2" width="6.28515625" style="5" customWidth="1"/>
    <col min="3" max="3" width="44.42578125" style="5" customWidth="1"/>
    <col min="4" max="4" width="13.7109375" style="5" bestFit="1" customWidth="1"/>
    <col min="5" max="5" width="12.5703125" style="5" bestFit="1" customWidth="1"/>
    <col min="6" max="6" width="14.28515625" style="5" customWidth="1"/>
    <col min="7" max="7" width="13.7109375" style="5" bestFit="1" customWidth="1"/>
    <col min="8" max="8" width="13.7109375" style="5" customWidth="1"/>
    <col min="9" max="9" width="12.5703125" style="5" bestFit="1" customWidth="1"/>
    <col min="10" max="11" width="11.85546875" style="5" bestFit="1" customWidth="1"/>
    <col min="12" max="12" width="11.7109375" style="5" bestFit="1" customWidth="1"/>
    <col min="13" max="16384" width="9.140625" style="5"/>
  </cols>
  <sheetData>
    <row r="1" spans="2:11" ht="15">
      <c r="B1" s="21"/>
    </row>
    <row r="2" spans="2:11" ht="15.75">
      <c r="B2" s="53"/>
      <c r="C2" s="53"/>
      <c r="D2" s="53"/>
      <c r="F2" s="126" t="s">
        <v>395</v>
      </c>
      <c r="G2" s="53"/>
      <c r="H2" s="53"/>
      <c r="I2" s="53"/>
      <c r="J2" s="53"/>
      <c r="K2" s="53"/>
    </row>
    <row r="3" spans="2:11" ht="15.75">
      <c r="B3" s="53"/>
      <c r="C3" s="53"/>
      <c r="D3" s="53"/>
      <c r="F3" s="126" t="s">
        <v>396</v>
      </c>
      <c r="G3" s="53"/>
      <c r="H3" s="53"/>
      <c r="I3" s="53"/>
      <c r="J3" s="53"/>
      <c r="K3" s="53"/>
    </row>
    <row r="4" spans="2:11" ht="15.75">
      <c r="B4" s="53"/>
      <c r="C4" s="53"/>
      <c r="D4" s="53"/>
      <c r="F4" s="52" t="s">
        <v>304</v>
      </c>
      <c r="G4" s="53"/>
      <c r="H4" s="53"/>
      <c r="I4" s="53"/>
      <c r="J4" s="53"/>
      <c r="K4" s="53"/>
    </row>
    <row r="5" spans="2:11" ht="15.75">
      <c r="B5" s="126"/>
      <c r="C5" s="54"/>
      <c r="D5" s="56"/>
      <c r="E5" s="56"/>
      <c r="F5" s="56"/>
      <c r="G5" s="56"/>
      <c r="H5" s="56"/>
      <c r="I5" s="56"/>
      <c r="J5" s="53"/>
      <c r="K5" s="53"/>
    </row>
    <row r="6" spans="2:11" ht="15.75">
      <c r="B6" s="53"/>
      <c r="C6" s="53"/>
      <c r="D6" s="53"/>
      <c r="E6" s="53"/>
      <c r="F6" s="53"/>
      <c r="G6" s="53"/>
      <c r="H6" s="53"/>
      <c r="I6" s="53"/>
      <c r="J6" s="53"/>
      <c r="K6" s="7" t="s">
        <v>4</v>
      </c>
    </row>
    <row r="7" spans="2:11" s="19" customFormat="1" ht="21.75" customHeight="1">
      <c r="B7" s="612" t="s">
        <v>207</v>
      </c>
      <c r="C7" s="615" t="s">
        <v>16</v>
      </c>
      <c r="D7" s="603" t="s">
        <v>648</v>
      </c>
      <c r="E7" s="604"/>
      <c r="F7" s="605"/>
      <c r="G7" s="603" t="s">
        <v>649</v>
      </c>
      <c r="H7" s="607"/>
      <c r="I7" s="606"/>
      <c r="J7" s="603" t="s">
        <v>650</v>
      </c>
      <c r="K7" s="606"/>
    </row>
    <row r="8" spans="2:11" s="19" customFormat="1" ht="67.5" customHeight="1">
      <c r="B8" s="613"/>
      <c r="C8" s="615"/>
      <c r="D8" s="173" t="str">
        <f>'F1'!F8</f>
        <v>MYT order dated 28.06.2024</v>
      </c>
      <c r="E8" s="173" t="str">
        <f>'F1'!G8</f>
        <v xml:space="preserve">April-March     </v>
      </c>
      <c r="F8" s="173" t="str">
        <f>'F1'!H8</f>
        <v>True-Up requirement</v>
      </c>
      <c r="G8" s="173" t="str">
        <f>'F1'!I8</f>
        <v>MYT order dated 28.06.2024</v>
      </c>
      <c r="H8" s="173" t="str">
        <f>'F1'!J8</f>
        <v>Annual Tariff Order dated 29.04.2025</v>
      </c>
      <c r="I8" s="173" t="str">
        <f>'F1'!K8</f>
        <v xml:space="preserve">April-March     </v>
      </c>
      <c r="J8" s="173" t="str">
        <f>'F1'!L8</f>
        <v>MYT/Tariff Order</v>
      </c>
      <c r="K8" s="173" t="str">
        <f>'F1'!M8</f>
        <v xml:space="preserve">April-March     </v>
      </c>
    </row>
    <row r="9" spans="2:11" s="19" customFormat="1" ht="35.25" customHeight="1">
      <c r="B9" s="614"/>
      <c r="C9" s="616"/>
      <c r="D9" s="173" t="s">
        <v>9</v>
      </c>
      <c r="E9" s="173" t="s">
        <v>11</v>
      </c>
      <c r="F9" s="173" t="s">
        <v>251</v>
      </c>
      <c r="G9" s="173" t="s">
        <v>9</v>
      </c>
      <c r="H9" s="173" t="s">
        <v>9</v>
      </c>
      <c r="I9" s="173" t="s">
        <v>394</v>
      </c>
      <c r="J9" s="173" t="s">
        <v>9</v>
      </c>
      <c r="K9" s="173" t="s">
        <v>394</v>
      </c>
    </row>
    <row r="10" spans="2:11" ht="31.5" customHeight="1">
      <c r="B10" s="319">
        <v>1</v>
      </c>
      <c r="C10" s="75" t="s">
        <v>240</v>
      </c>
      <c r="D10" s="177">
        <f>'F3'!D10*0.3</f>
        <v>2323.596</v>
      </c>
      <c r="E10" s="177">
        <f>'F3'!E10*0.3</f>
        <v>2324.4689999999996</v>
      </c>
      <c r="F10" s="177">
        <f>'F3'!F10*0.3</f>
        <v>2324.4689999999996</v>
      </c>
      <c r="G10" s="177">
        <f>'F3'!G10*0.3</f>
        <v>2323.596</v>
      </c>
      <c r="H10" s="177">
        <f>'F3'!H10*0.3</f>
        <v>2324.4689999999996</v>
      </c>
      <c r="I10" s="177">
        <f>'F3'!I10*0.3</f>
        <v>2331.4826092247999</v>
      </c>
      <c r="J10" s="177">
        <f>'F3'!J10*0.3</f>
        <v>2323.596</v>
      </c>
      <c r="K10" s="177">
        <f>'F3'!K10*0.3</f>
        <v>2336.8499338997999</v>
      </c>
    </row>
    <row r="11" spans="2:11" ht="22.5" customHeight="1">
      <c r="B11" s="175">
        <f>B10+1</f>
        <v>2</v>
      </c>
      <c r="C11" s="75" t="s">
        <v>241</v>
      </c>
      <c r="D11" s="177">
        <v>0</v>
      </c>
      <c r="E11" s="177">
        <f>'F3'!E12</f>
        <v>23.378697415999987</v>
      </c>
      <c r="F11" s="177">
        <f>'F3'!F12</f>
        <v>23.378697415999987</v>
      </c>
      <c r="G11" s="177">
        <f>'F3'!G11*0.3</f>
        <v>0</v>
      </c>
      <c r="H11" s="177">
        <f>'F3'!H11*0.3</f>
        <v>0</v>
      </c>
      <c r="I11" s="177">
        <f>'F3'!I11</f>
        <v>17.891082249999997</v>
      </c>
      <c r="J11" s="177">
        <f>'F3'!J11</f>
        <v>0</v>
      </c>
      <c r="K11" s="177">
        <f>'F3'!K11</f>
        <v>29.9</v>
      </c>
    </row>
    <row r="12" spans="2:11" ht="30">
      <c r="B12" s="175">
        <f t="shared" ref="B12:B22" si="0">B11+1</f>
        <v>3</v>
      </c>
      <c r="C12" s="161" t="s">
        <v>17</v>
      </c>
      <c r="D12" s="177">
        <f>'F3'!D12*0.3</f>
        <v>0</v>
      </c>
      <c r="E12" s="177">
        <f>E11*0.3</f>
        <v>7.0136092247999962</v>
      </c>
      <c r="F12" s="177">
        <f>'F3'!F12*0.3</f>
        <v>7.0136092247999962</v>
      </c>
      <c r="G12" s="177">
        <f>'F3'!G12*0.3</f>
        <v>0</v>
      </c>
      <c r="H12" s="177">
        <f>'F3'!H12*0.3</f>
        <v>0</v>
      </c>
      <c r="I12" s="177">
        <f>'F3'!I12*0.3</f>
        <v>5.367324674999999</v>
      </c>
      <c r="J12" s="177">
        <f>'F3'!J12*0.3</f>
        <v>0</v>
      </c>
      <c r="K12" s="177">
        <f>'F3'!K12*0.3</f>
        <v>8.9699999999999989</v>
      </c>
    </row>
    <row r="13" spans="2:11" ht="30">
      <c r="B13" s="175">
        <f t="shared" si="0"/>
        <v>4</v>
      </c>
      <c r="C13" s="75" t="s">
        <v>18</v>
      </c>
      <c r="D13" s="397">
        <v>0</v>
      </c>
      <c r="E13" s="397">
        <v>0</v>
      </c>
      <c r="F13" s="397">
        <v>0</v>
      </c>
      <c r="G13" s="397">
        <v>0</v>
      </c>
      <c r="H13" s="397">
        <v>0</v>
      </c>
      <c r="I13" s="397">
        <v>0</v>
      </c>
      <c r="J13" s="397">
        <v>0</v>
      </c>
      <c r="K13" s="397">
        <v>0</v>
      </c>
    </row>
    <row r="14" spans="2:11" s="23" customFormat="1" ht="19.5" customHeight="1">
      <c r="B14" s="175">
        <f t="shared" si="0"/>
        <v>5</v>
      </c>
      <c r="C14" s="161" t="s">
        <v>19</v>
      </c>
      <c r="D14" s="397">
        <f>D10+D12-D13</f>
        <v>2323.596</v>
      </c>
      <c r="E14" s="397">
        <f t="shared" ref="E14:K14" si="1">E10+E12-E13</f>
        <v>2331.4826092247995</v>
      </c>
      <c r="F14" s="397">
        <f t="shared" si="1"/>
        <v>2331.4826092247995</v>
      </c>
      <c r="G14" s="397">
        <f t="shared" ref="G14:I14" si="2">G10+G12-G13</f>
        <v>2323.596</v>
      </c>
      <c r="H14" s="397">
        <f t="shared" ref="H14" si="3">H10+H12-H13</f>
        <v>2324.4689999999996</v>
      </c>
      <c r="I14" s="397">
        <f t="shared" si="2"/>
        <v>2336.8499338997999</v>
      </c>
      <c r="J14" s="397">
        <f t="shared" si="1"/>
        <v>2323.596</v>
      </c>
      <c r="K14" s="397">
        <f t="shared" si="1"/>
        <v>2345.8199338997997</v>
      </c>
    </row>
    <row r="15" spans="2:11" s="23" customFormat="1" ht="21" customHeight="1">
      <c r="B15" s="175"/>
      <c r="C15" s="100" t="s">
        <v>305</v>
      </c>
      <c r="D15" s="397"/>
      <c r="E15" s="397"/>
      <c r="F15" s="397"/>
      <c r="G15" s="397"/>
      <c r="H15" s="397"/>
      <c r="I15" s="397"/>
      <c r="J15" s="397"/>
      <c r="K15" s="397"/>
    </row>
    <row r="16" spans="2:11" s="23" customFormat="1" ht="24" customHeight="1">
      <c r="B16" s="175">
        <f>B14+1</f>
        <v>6</v>
      </c>
      <c r="C16" s="161" t="s">
        <v>306</v>
      </c>
      <c r="D16" s="398">
        <v>0.155</v>
      </c>
      <c r="E16" s="398">
        <v>0.155</v>
      </c>
      <c r="F16" s="398">
        <v>0.155</v>
      </c>
      <c r="G16" s="398">
        <v>0.155</v>
      </c>
      <c r="H16" s="398">
        <v>0.155</v>
      </c>
      <c r="I16" s="398">
        <v>0.155</v>
      </c>
      <c r="J16" s="398">
        <v>0.155</v>
      </c>
      <c r="K16" s="398">
        <v>0.155</v>
      </c>
    </row>
    <row r="17" spans="2:11" s="23" customFormat="1" ht="17.25" customHeight="1">
      <c r="B17" s="175">
        <f>B16+1</f>
        <v>7</v>
      </c>
      <c r="C17" s="161" t="s">
        <v>307</v>
      </c>
      <c r="D17" s="398">
        <v>0.17469999999999999</v>
      </c>
      <c r="E17" s="398">
        <v>0.25168000000000001</v>
      </c>
      <c r="F17" s="398">
        <f>E17</f>
        <v>0.25168000000000001</v>
      </c>
      <c r="G17" s="398">
        <v>0.17469999999999999</v>
      </c>
      <c r="H17" s="398">
        <v>0.17469999999999999</v>
      </c>
      <c r="I17" s="398">
        <f>F17</f>
        <v>0.25168000000000001</v>
      </c>
      <c r="J17" s="398">
        <v>0.17469999999999999</v>
      </c>
      <c r="K17" s="398">
        <f>E17</f>
        <v>0.25168000000000001</v>
      </c>
    </row>
    <row r="18" spans="2:11" s="23" customFormat="1" ht="20.25" customHeight="1">
      <c r="B18" s="175">
        <f>B17+1</f>
        <v>8</v>
      </c>
      <c r="C18" s="399" t="s">
        <v>305</v>
      </c>
      <c r="D18" s="398">
        <f>D16/(1-D17)</f>
        <v>0.18781049315400458</v>
      </c>
      <c r="E18" s="398">
        <f t="shared" ref="E18:K18" si="4">E16/(1-E17)</f>
        <v>0.20713063929869574</v>
      </c>
      <c r="F18" s="398">
        <f t="shared" si="4"/>
        <v>0.20713063929869574</v>
      </c>
      <c r="G18" s="398">
        <f t="shared" ref="G18:I18" si="5">G16/(1-G17)</f>
        <v>0.18781049315400458</v>
      </c>
      <c r="H18" s="398">
        <v>0.187804</v>
      </c>
      <c r="I18" s="398">
        <f t="shared" si="5"/>
        <v>0.20713063929869574</v>
      </c>
      <c r="J18" s="398">
        <f t="shared" si="4"/>
        <v>0.18781049315400458</v>
      </c>
      <c r="K18" s="398">
        <f t="shared" si="4"/>
        <v>0.20713063929869574</v>
      </c>
    </row>
    <row r="19" spans="2:11" ht="15.75">
      <c r="B19" s="175"/>
      <c r="C19" s="100" t="s">
        <v>191</v>
      </c>
      <c r="D19" s="397"/>
      <c r="E19" s="397"/>
      <c r="F19" s="397"/>
      <c r="G19" s="397"/>
      <c r="H19" s="397"/>
      <c r="I19" s="397"/>
      <c r="J19" s="397"/>
      <c r="K19" s="397"/>
    </row>
    <row r="20" spans="2:11" ht="34.5" customHeight="1">
      <c r="B20" s="175">
        <f>B18+1</f>
        <v>9</v>
      </c>
      <c r="C20" s="75" t="s">
        <v>242</v>
      </c>
      <c r="D20" s="397">
        <f>D18*D10</f>
        <v>436.39571065067241</v>
      </c>
      <c r="E20" s="397">
        <f t="shared" ref="E20:K20" si="6">E18*E10</f>
        <v>481.46874999999989</v>
      </c>
      <c r="F20" s="397">
        <f t="shared" si="6"/>
        <v>481.46874999999989</v>
      </c>
      <c r="G20" s="397">
        <f t="shared" ref="G20:I20" si="7">G18*G10</f>
        <v>436.39571065067241</v>
      </c>
      <c r="H20" s="397">
        <f t="shared" ref="H20" si="8">H18*H10</f>
        <v>436.54457607599994</v>
      </c>
      <c r="I20" s="397">
        <f t="shared" si="7"/>
        <v>482.92148336252404</v>
      </c>
      <c r="J20" s="397">
        <f t="shared" si="6"/>
        <v>436.39571065067241</v>
      </c>
      <c r="K20" s="397">
        <f t="shared" si="6"/>
        <v>484.03322075378043</v>
      </c>
    </row>
    <row r="21" spans="2:11" ht="30">
      <c r="B21" s="175">
        <f t="shared" si="0"/>
        <v>10</v>
      </c>
      <c r="C21" s="75" t="s">
        <v>243</v>
      </c>
      <c r="D21" s="397">
        <f>D12*0.5*D18</f>
        <v>0</v>
      </c>
      <c r="E21" s="397">
        <f t="shared" ref="E21:K21" si="9">E12*0.5*E18</f>
        <v>0.72636668126202653</v>
      </c>
      <c r="F21" s="397">
        <f t="shared" si="9"/>
        <v>0.72636668126202653</v>
      </c>
      <c r="G21" s="397">
        <f t="shared" ref="G21:I21" si="10">G12*0.5*G18</f>
        <v>0</v>
      </c>
      <c r="H21" s="397">
        <f t="shared" ref="H21" si="11">H12*0.5*H18</f>
        <v>0</v>
      </c>
      <c r="I21" s="397">
        <f t="shared" si="10"/>
        <v>0.55586869562820707</v>
      </c>
      <c r="J21" s="397">
        <f t="shared" si="9"/>
        <v>0</v>
      </c>
      <c r="K21" s="397">
        <f t="shared" si="9"/>
        <v>0.92898091725465026</v>
      </c>
    </row>
    <row r="22" spans="2:11" ht="15.75">
      <c r="B22" s="175">
        <f t="shared" si="0"/>
        <v>11</v>
      </c>
      <c r="C22" s="100" t="s">
        <v>192</v>
      </c>
      <c r="D22" s="400">
        <f>D20+D21</f>
        <v>436.39571065067241</v>
      </c>
      <c r="E22" s="400">
        <f t="shared" ref="E22:K22" si="12">E20+E21</f>
        <v>482.19511668126194</v>
      </c>
      <c r="F22" s="400">
        <f t="shared" si="12"/>
        <v>482.19511668126194</v>
      </c>
      <c r="G22" s="400">
        <f t="shared" ref="G22:I22" si="13">G20+G21</f>
        <v>436.39571065067241</v>
      </c>
      <c r="H22" s="400">
        <f t="shared" ref="H22" si="14">H20+H21</f>
        <v>436.54457607599994</v>
      </c>
      <c r="I22" s="400">
        <f t="shared" si="13"/>
        <v>483.47735205815223</v>
      </c>
      <c r="J22" s="400">
        <f t="shared" si="12"/>
        <v>436.39571065067241</v>
      </c>
      <c r="K22" s="400">
        <f t="shared" si="12"/>
        <v>484.96220167103507</v>
      </c>
    </row>
    <row r="23" spans="2:11" ht="15">
      <c r="B23" s="53"/>
      <c r="C23" s="53"/>
      <c r="D23" s="53"/>
      <c r="E23" s="53"/>
      <c r="F23" s="53"/>
      <c r="G23" s="53"/>
      <c r="H23" s="53"/>
      <c r="I23" s="53"/>
      <c r="J23" s="53"/>
      <c r="K23" s="53"/>
    </row>
    <row r="24" spans="2:11" s="19" customFormat="1" ht="15">
      <c r="B24" s="656" t="s">
        <v>726</v>
      </c>
      <c r="C24" s="656"/>
      <c r="D24" s="656"/>
      <c r="E24" s="656"/>
      <c r="F24" s="656"/>
      <c r="G24" s="656"/>
      <c r="H24" s="656"/>
      <c r="I24" s="656"/>
      <c r="J24" s="656"/>
      <c r="K24" s="656"/>
    </row>
    <row r="28" spans="2:11">
      <c r="D28" s="41"/>
    </row>
  </sheetData>
  <mergeCells count="6">
    <mergeCell ref="B24:K24"/>
    <mergeCell ref="B7:B9"/>
    <mergeCell ref="C7:C9"/>
    <mergeCell ref="D7:F7"/>
    <mergeCell ref="J7:K7"/>
    <mergeCell ref="G7:I7"/>
  </mergeCells>
  <pageMargins left="0.52" right="0.23622047244094491" top="0.66" bottom="0.98425196850393704" header="0.23622047244094491" footer="0.23622047244094491"/>
  <pageSetup paperSize="9" scale="87" orientation="landscape" r:id="rId1"/>
  <headerFooter alignWithMargins="0"/>
</worksheet>
</file>

<file path=xl/worksheets/sheet17.xml><?xml version="1.0" encoding="utf-8"?>
<worksheet xmlns="http://schemas.openxmlformats.org/spreadsheetml/2006/main" xmlns:r="http://schemas.openxmlformats.org/officeDocument/2006/relationships">
  <sheetPr>
    <pageSetUpPr fitToPage="1"/>
  </sheetPr>
  <dimension ref="B1:K16"/>
  <sheetViews>
    <sheetView showGridLines="0" topLeftCell="A4" zoomScaleSheetLayoutView="90" workbookViewId="0">
      <selection activeCell="H10" sqref="H10:H15"/>
    </sheetView>
  </sheetViews>
  <sheetFormatPr defaultColWidth="9.140625" defaultRowHeight="15"/>
  <cols>
    <col min="1" max="1" width="4.140625" style="53" customWidth="1"/>
    <col min="2" max="2" width="6.85546875" style="53" customWidth="1"/>
    <col min="3" max="3" width="43.5703125" style="53" customWidth="1"/>
    <col min="4" max="4" width="13.7109375" style="53" bestFit="1" customWidth="1"/>
    <col min="5" max="5" width="15.42578125" style="53" bestFit="1" customWidth="1"/>
    <col min="6" max="6" width="14.5703125" style="53" customWidth="1"/>
    <col min="7" max="7" width="13.7109375" style="53" bestFit="1" customWidth="1"/>
    <col min="8" max="8" width="13.7109375" style="53" customWidth="1"/>
    <col min="9" max="9" width="13" style="53" customWidth="1"/>
    <col min="10" max="11" width="13.28515625" style="53" customWidth="1"/>
    <col min="12" max="12" width="11.7109375" style="53" bestFit="1" customWidth="1"/>
    <col min="13" max="16384" width="9.140625" style="53"/>
  </cols>
  <sheetData>
    <row r="1" spans="2:11" ht="15.75">
      <c r="B1" s="54"/>
    </row>
    <row r="2" spans="2:11" ht="15.75">
      <c r="F2" s="126" t="s">
        <v>395</v>
      </c>
    </row>
    <row r="3" spans="2:11" ht="15.75">
      <c r="F3" s="126" t="s">
        <v>396</v>
      </c>
    </row>
    <row r="4" spans="2:11" ht="15.75">
      <c r="F4" s="52" t="s">
        <v>308</v>
      </c>
    </row>
    <row r="5" spans="2:11" ht="15.75">
      <c r="B5" s="126"/>
      <c r="C5" s="54"/>
      <c r="D5" s="56"/>
      <c r="E5" s="56"/>
      <c r="F5" s="56"/>
      <c r="G5" s="56"/>
      <c r="H5" s="56"/>
      <c r="I5" s="56"/>
    </row>
    <row r="6" spans="2:11" ht="15.75">
      <c r="K6" s="7" t="s">
        <v>4</v>
      </c>
    </row>
    <row r="7" spans="2:11" s="6" customFormat="1" ht="15" customHeight="1">
      <c r="B7" s="612" t="s">
        <v>207</v>
      </c>
      <c r="C7" s="615" t="s">
        <v>16</v>
      </c>
      <c r="D7" s="603" t="s">
        <v>648</v>
      </c>
      <c r="E7" s="604"/>
      <c r="F7" s="605"/>
      <c r="G7" s="603" t="s">
        <v>649</v>
      </c>
      <c r="H7" s="607"/>
      <c r="I7" s="606"/>
      <c r="J7" s="603" t="s">
        <v>650</v>
      </c>
      <c r="K7" s="606"/>
    </row>
    <row r="8" spans="2:11" s="6" customFormat="1" ht="64.5" customHeight="1">
      <c r="B8" s="613"/>
      <c r="C8" s="615"/>
      <c r="D8" s="173" t="str">
        <f>'F1'!F8</f>
        <v>MYT order dated 28.06.2024</v>
      </c>
      <c r="E8" s="173" t="str">
        <f>'F1'!G8</f>
        <v xml:space="preserve">April-March     </v>
      </c>
      <c r="F8" s="173" t="str">
        <f>'F1'!H8</f>
        <v>True-Up requirement</v>
      </c>
      <c r="G8" s="173" t="str">
        <f>'F1'!I8</f>
        <v>MYT order dated 28.06.2024</v>
      </c>
      <c r="H8" s="173" t="str">
        <f>'F1'!J8</f>
        <v>Annual Tariff Order dated 29.04.2025</v>
      </c>
      <c r="I8" s="173" t="str">
        <f>'F1'!K8</f>
        <v xml:space="preserve">April-March     </v>
      </c>
      <c r="J8" s="173" t="str">
        <f>'F1'!L8</f>
        <v>MYT/Tariff Order</v>
      </c>
      <c r="K8" s="173" t="str">
        <f>'F1'!M8</f>
        <v xml:space="preserve">April-March     </v>
      </c>
    </row>
    <row r="9" spans="2:11" s="6" customFormat="1" ht="31.5">
      <c r="B9" s="614"/>
      <c r="C9" s="616"/>
      <c r="D9" s="173" t="s">
        <v>9</v>
      </c>
      <c r="E9" s="173" t="s">
        <v>11</v>
      </c>
      <c r="F9" s="173" t="s">
        <v>251</v>
      </c>
      <c r="G9" s="173" t="s">
        <v>9</v>
      </c>
      <c r="H9" s="173" t="s">
        <v>9</v>
      </c>
      <c r="I9" s="173" t="s">
        <v>394</v>
      </c>
      <c r="J9" s="173" t="s">
        <v>9</v>
      </c>
      <c r="K9" s="173" t="s">
        <v>394</v>
      </c>
    </row>
    <row r="10" spans="2:11" ht="30.75" customHeight="1">
      <c r="B10" s="319">
        <v>1</v>
      </c>
      <c r="C10" s="73" t="s">
        <v>309</v>
      </c>
      <c r="D10" s="657">
        <v>3.9</v>
      </c>
      <c r="E10" s="397">
        <v>2.8602785670000004</v>
      </c>
      <c r="F10" s="397">
        <f t="shared" ref="F10:F15" si="0">+E10</f>
        <v>2.8602785670000004</v>
      </c>
      <c r="G10" s="660">
        <v>4.09</v>
      </c>
      <c r="H10" s="660">
        <v>5.37</v>
      </c>
      <c r="I10" s="177">
        <f t="shared" ref="I10:I15" si="1">F10*1.02</f>
        <v>2.9174841383400003</v>
      </c>
      <c r="J10" s="657">
        <v>4.29</v>
      </c>
      <c r="K10" s="177">
        <f t="shared" ref="K10:K15" si="2">I10*1.02</f>
        <v>2.9758338211068005</v>
      </c>
    </row>
    <row r="11" spans="2:11" ht="48" customHeight="1">
      <c r="B11" s="319">
        <v>2</v>
      </c>
      <c r="C11" s="75" t="s">
        <v>310</v>
      </c>
      <c r="D11" s="658"/>
      <c r="E11" s="401">
        <v>2.0284483</v>
      </c>
      <c r="F11" s="397">
        <f t="shared" si="0"/>
        <v>2.0284483</v>
      </c>
      <c r="G11" s="661"/>
      <c r="H11" s="661"/>
      <c r="I11" s="177">
        <f t="shared" si="1"/>
        <v>2.0690172659999999</v>
      </c>
      <c r="J11" s="658"/>
      <c r="K11" s="177">
        <f t="shared" si="2"/>
        <v>2.1103976113199998</v>
      </c>
    </row>
    <row r="12" spans="2:11" s="61" customFormat="1" ht="33" customHeight="1">
      <c r="B12" s="319">
        <v>3</v>
      </c>
      <c r="C12" s="161" t="s">
        <v>311</v>
      </c>
      <c r="D12" s="658"/>
      <c r="E12" s="401">
        <v>0.118904177</v>
      </c>
      <c r="F12" s="397">
        <f t="shared" si="0"/>
        <v>0.118904177</v>
      </c>
      <c r="G12" s="661"/>
      <c r="H12" s="661"/>
      <c r="I12" s="177">
        <f t="shared" si="1"/>
        <v>0.12128226054000001</v>
      </c>
      <c r="J12" s="658"/>
      <c r="K12" s="177">
        <f t="shared" si="2"/>
        <v>0.12370790575080001</v>
      </c>
    </row>
    <row r="13" spans="2:11" s="61" customFormat="1" ht="30.75" customHeight="1">
      <c r="B13" s="319">
        <v>4</v>
      </c>
      <c r="C13" s="75" t="s">
        <v>312</v>
      </c>
      <c r="D13" s="658"/>
      <c r="E13" s="401">
        <v>1.6397751550000002</v>
      </c>
      <c r="F13" s="397">
        <f t="shared" si="0"/>
        <v>1.6397751550000002</v>
      </c>
      <c r="G13" s="661"/>
      <c r="H13" s="661"/>
      <c r="I13" s="177">
        <f t="shared" si="1"/>
        <v>1.6725706581000002</v>
      </c>
      <c r="J13" s="658"/>
      <c r="K13" s="177">
        <f t="shared" si="2"/>
        <v>1.7060220712620002</v>
      </c>
    </row>
    <row r="14" spans="2:11" s="61" customFormat="1" ht="40.5" customHeight="1">
      <c r="B14" s="319">
        <v>5</v>
      </c>
      <c r="C14" s="161" t="s">
        <v>158</v>
      </c>
      <c r="D14" s="658"/>
      <c r="E14" s="401">
        <v>2.2809971420000004</v>
      </c>
      <c r="F14" s="397">
        <f t="shared" si="0"/>
        <v>2.2809971420000004</v>
      </c>
      <c r="G14" s="661"/>
      <c r="H14" s="661"/>
      <c r="I14" s="177">
        <f t="shared" si="1"/>
        <v>2.3266170848400005</v>
      </c>
      <c r="J14" s="658"/>
      <c r="K14" s="177">
        <f t="shared" si="2"/>
        <v>2.3731494265368007</v>
      </c>
    </row>
    <row r="15" spans="2:11" ht="39.75" customHeight="1">
      <c r="B15" s="319">
        <v>6</v>
      </c>
      <c r="C15" s="75" t="s">
        <v>389</v>
      </c>
      <c r="D15" s="659"/>
      <c r="E15" s="401">
        <v>0.14745523099999999</v>
      </c>
      <c r="F15" s="397">
        <f t="shared" si="0"/>
        <v>0.14745523099999999</v>
      </c>
      <c r="G15" s="662"/>
      <c r="H15" s="662"/>
      <c r="I15" s="177">
        <f t="shared" si="1"/>
        <v>0.15040433562</v>
      </c>
      <c r="J15" s="659"/>
      <c r="K15" s="177">
        <f t="shared" si="2"/>
        <v>0.15341242233239999</v>
      </c>
    </row>
    <row r="16" spans="2:11" ht="15.75">
      <c r="B16" s="175"/>
      <c r="C16" s="81" t="s">
        <v>136</v>
      </c>
      <c r="D16" s="400">
        <f>D10</f>
        <v>3.9</v>
      </c>
      <c r="E16" s="400">
        <f>+SUM(E10:E15)</f>
        <v>9.0758585720000013</v>
      </c>
      <c r="F16" s="400">
        <f>+SUM(F10:F15)</f>
        <v>9.0758585720000013</v>
      </c>
      <c r="G16" s="400">
        <f>G10</f>
        <v>4.09</v>
      </c>
      <c r="H16" s="400">
        <f>H10</f>
        <v>5.37</v>
      </c>
      <c r="I16" s="400">
        <f>+SUM(I10:I15)</f>
        <v>9.2573757434400008</v>
      </c>
      <c r="J16" s="400">
        <f>J10</f>
        <v>4.29</v>
      </c>
      <c r="K16" s="400">
        <f>+SUM(K10:K15)</f>
        <v>9.4425232583087997</v>
      </c>
    </row>
  </sheetData>
  <mergeCells count="9">
    <mergeCell ref="J10:J15"/>
    <mergeCell ref="J7:K7"/>
    <mergeCell ref="B7:B9"/>
    <mergeCell ref="C7:C9"/>
    <mergeCell ref="D7:F7"/>
    <mergeCell ref="G7:I7"/>
    <mergeCell ref="D10:D15"/>
    <mergeCell ref="G10:G15"/>
    <mergeCell ref="H10:H15"/>
  </mergeCells>
  <pageMargins left="0.46" right="0.23622047244094491" top="0.65" bottom="0.98425196850393704" header="0.23622047244094491" footer="0.23622047244094491"/>
  <pageSetup paperSize="9" scale="88" orientation="landscape" r:id="rId1"/>
  <headerFooter alignWithMargins="0"/>
</worksheet>
</file>

<file path=xl/worksheets/sheet18.xml><?xml version="1.0" encoding="utf-8"?>
<worksheet xmlns="http://schemas.openxmlformats.org/spreadsheetml/2006/main" xmlns:r="http://schemas.openxmlformats.org/officeDocument/2006/relationships">
  <sheetPr>
    <pageSetUpPr fitToPage="1"/>
  </sheetPr>
  <dimension ref="B2:F32"/>
  <sheetViews>
    <sheetView showGridLines="0" topLeftCell="A25" zoomScaleSheetLayoutView="70" workbookViewId="0">
      <selection activeCell="E18" sqref="E18"/>
    </sheetView>
  </sheetViews>
  <sheetFormatPr defaultColWidth="9.140625" defaultRowHeight="15"/>
  <cols>
    <col min="1" max="1" width="3.140625" style="53" customWidth="1"/>
    <col min="2" max="2" width="8.28515625" style="53" customWidth="1"/>
    <col min="3" max="3" width="26.7109375" style="53" customWidth="1"/>
    <col min="4" max="4" width="48.85546875" style="53" customWidth="1"/>
    <col min="5" max="5" width="41" style="53" customWidth="1"/>
    <col min="6" max="6" width="28.5703125" style="53" customWidth="1"/>
    <col min="7" max="7" width="15.7109375" style="53" customWidth="1"/>
    <col min="8" max="16384" width="9.140625" style="53"/>
  </cols>
  <sheetData>
    <row r="2" spans="2:6" ht="15.75">
      <c r="D2" s="126" t="s">
        <v>395</v>
      </c>
    </row>
    <row r="3" spans="2:6" ht="15.75">
      <c r="D3" s="126" t="s">
        <v>396</v>
      </c>
    </row>
    <row r="4" spans="2:6" ht="15.75">
      <c r="D4" s="52" t="s">
        <v>313</v>
      </c>
    </row>
    <row r="5" spans="2:6" ht="15.75">
      <c r="B5" s="54"/>
      <c r="C5" s="402"/>
      <c r="D5" s="403"/>
      <c r="E5" s="403"/>
    </row>
    <row r="6" spans="2:6" ht="21" customHeight="1">
      <c r="B6" s="618" t="s">
        <v>2</v>
      </c>
      <c r="C6" s="647" t="s">
        <v>16</v>
      </c>
      <c r="D6" s="379" t="s">
        <v>648</v>
      </c>
      <c r="E6" s="173" t="s">
        <v>649</v>
      </c>
      <c r="F6" s="173" t="s">
        <v>650</v>
      </c>
    </row>
    <row r="7" spans="2:6" ht="21" customHeight="1">
      <c r="B7" s="618"/>
      <c r="C7" s="647"/>
      <c r="D7" s="173" t="s">
        <v>354</v>
      </c>
      <c r="E7" s="173" t="s">
        <v>354</v>
      </c>
      <c r="F7" s="173" t="s">
        <v>354</v>
      </c>
    </row>
    <row r="8" spans="2:6" ht="22.5" customHeight="1">
      <c r="B8" s="602"/>
      <c r="C8" s="616"/>
      <c r="D8" s="173" t="s">
        <v>3</v>
      </c>
      <c r="E8" s="173" t="s">
        <v>429</v>
      </c>
      <c r="F8" s="173" t="s">
        <v>429</v>
      </c>
    </row>
    <row r="9" spans="2:6" ht="15.75">
      <c r="B9" s="404">
        <v>1</v>
      </c>
      <c r="C9" s="405" t="s">
        <v>172</v>
      </c>
      <c r="D9" s="406"/>
      <c r="E9" s="406"/>
      <c r="F9" s="406"/>
    </row>
    <row r="10" spans="2:6" s="61" customFormat="1" ht="15.75">
      <c r="B10" s="407" t="s">
        <v>56</v>
      </c>
      <c r="C10" s="101" t="s">
        <v>57</v>
      </c>
      <c r="D10" s="408"/>
      <c r="E10" s="408"/>
      <c r="F10" s="408"/>
    </row>
    <row r="11" spans="2:6" s="61" customFormat="1" ht="15.75">
      <c r="B11" s="409"/>
      <c r="C11" s="162" t="s">
        <v>58</v>
      </c>
      <c r="D11" s="175">
        <v>0</v>
      </c>
      <c r="E11" s="410">
        <f>(789+42/60)/24</f>
        <v>32.904166666666669</v>
      </c>
      <c r="F11" s="175">
        <v>0</v>
      </c>
    </row>
    <row r="12" spans="2:6" s="61" customFormat="1" ht="15.75">
      <c r="B12" s="409"/>
      <c r="C12" s="162" t="s">
        <v>59</v>
      </c>
      <c r="D12" s="175">
        <v>0</v>
      </c>
      <c r="E12" s="411" t="s">
        <v>659</v>
      </c>
      <c r="F12" s="175">
        <v>0</v>
      </c>
    </row>
    <row r="13" spans="2:6" s="61" customFormat="1" ht="45">
      <c r="B13" s="409"/>
      <c r="C13" s="162" t="s">
        <v>60</v>
      </c>
      <c r="D13" s="175" t="s">
        <v>660</v>
      </c>
      <c r="E13" s="412" t="s">
        <v>661</v>
      </c>
      <c r="F13" s="171" t="s">
        <v>660</v>
      </c>
    </row>
    <row r="14" spans="2:6" s="61" customFormat="1" ht="15.75">
      <c r="B14" s="409"/>
      <c r="C14" s="413"/>
      <c r="D14" s="408"/>
      <c r="E14" s="408"/>
      <c r="F14" s="72"/>
    </row>
    <row r="15" spans="2:6" s="61" customFormat="1" ht="15.75">
      <c r="B15" s="407" t="s">
        <v>61</v>
      </c>
      <c r="C15" s="414" t="s">
        <v>62</v>
      </c>
      <c r="E15" s="408"/>
      <c r="F15" s="72"/>
    </row>
    <row r="16" spans="2:6" s="61" customFormat="1" ht="15.75">
      <c r="B16" s="409"/>
      <c r="C16" s="162" t="s">
        <v>58</v>
      </c>
      <c r="D16" s="415">
        <v>10.184027777777777</v>
      </c>
      <c r="E16" s="415">
        <v>17.600000000000001</v>
      </c>
      <c r="F16" s="64">
        <f>175.2/24</f>
        <v>7.3</v>
      </c>
    </row>
    <row r="17" spans="2:6">
      <c r="B17" s="409"/>
      <c r="C17" s="162" t="s">
        <v>59</v>
      </c>
      <c r="D17" s="415" t="s">
        <v>662</v>
      </c>
      <c r="E17" s="415" t="s">
        <v>663</v>
      </c>
      <c r="F17" s="175" t="s">
        <v>664</v>
      </c>
    </row>
    <row r="18" spans="2:6" ht="146.25" customHeight="1">
      <c r="B18" s="416"/>
      <c r="C18" s="162" t="s">
        <v>63</v>
      </c>
      <c r="D18" s="417" t="s">
        <v>728</v>
      </c>
      <c r="E18" s="417" t="s">
        <v>665</v>
      </c>
      <c r="F18" s="418" t="s">
        <v>666</v>
      </c>
    </row>
    <row r="19" spans="2:6" ht="15.75">
      <c r="B19" s="416"/>
      <c r="C19" s="414"/>
      <c r="D19" s="408"/>
      <c r="E19" s="408"/>
      <c r="F19" s="175"/>
    </row>
    <row r="20" spans="2:6" ht="17.25" customHeight="1">
      <c r="B20" s="407">
        <v>2</v>
      </c>
      <c r="C20" s="405" t="s">
        <v>173</v>
      </c>
      <c r="D20" s="408"/>
      <c r="E20" s="408"/>
      <c r="F20" s="175"/>
    </row>
    <row r="21" spans="2:6" ht="17.25" customHeight="1">
      <c r="B21" s="407" t="s">
        <v>56</v>
      </c>
      <c r="C21" s="101" t="s">
        <v>57</v>
      </c>
      <c r="D21" s="408"/>
      <c r="E21" s="408"/>
      <c r="F21" s="175"/>
    </row>
    <row r="22" spans="2:6" ht="17.25" customHeight="1">
      <c r="B22" s="409"/>
      <c r="C22" s="162" t="s">
        <v>58</v>
      </c>
      <c r="D22" s="415">
        <f>(1934+9/60)/24</f>
        <v>80.589583333333337</v>
      </c>
      <c r="E22" s="415">
        <v>0</v>
      </c>
      <c r="F22" s="175">
        <v>35</v>
      </c>
    </row>
    <row r="23" spans="2:6">
      <c r="B23" s="409"/>
      <c r="C23" s="162" t="s">
        <v>59</v>
      </c>
      <c r="D23" s="419" t="s">
        <v>667</v>
      </c>
      <c r="E23" s="419">
        <v>0</v>
      </c>
      <c r="F23" s="175" t="s">
        <v>668</v>
      </c>
    </row>
    <row r="24" spans="2:6" ht="30">
      <c r="B24" s="409"/>
      <c r="C24" s="162" t="s">
        <v>60</v>
      </c>
      <c r="D24" s="417" t="s">
        <v>727</v>
      </c>
      <c r="E24" s="417" t="s">
        <v>660</v>
      </c>
      <c r="F24" s="171" t="s">
        <v>669</v>
      </c>
    </row>
    <row r="25" spans="2:6">
      <c r="B25" s="409"/>
      <c r="C25" s="413"/>
      <c r="D25" s="419"/>
      <c r="E25" s="419"/>
      <c r="F25" s="175"/>
    </row>
    <row r="26" spans="2:6" ht="15.75">
      <c r="B26" s="407" t="s">
        <v>61</v>
      </c>
      <c r="C26" s="414" t="s">
        <v>62</v>
      </c>
      <c r="D26" s="419"/>
      <c r="E26" s="419"/>
      <c r="F26" s="175"/>
    </row>
    <row r="27" spans="2:6" ht="18" customHeight="1">
      <c r="B27" s="409"/>
      <c r="C27" s="162" t="s">
        <v>58</v>
      </c>
      <c r="D27" s="415">
        <v>7.23</v>
      </c>
      <c r="E27" s="415">
        <v>11.06097222222221</v>
      </c>
      <c r="F27" s="420">
        <f>(365-35)*0.02</f>
        <v>6.6000000000000005</v>
      </c>
    </row>
    <row r="28" spans="2:6">
      <c r="B28" s="409"/>
      <c r="C28" s="162" t="s">
        <v>59</v>
      </c>
      <c r="D28" s="419" t="s">
        <v>670</v>
      </c>
      <c r="E28" s="421" t="s">
        <v>671</v>
      </c>
      <c r="F28" s="175" t="s">
        <v>672</v>
      </c>
    </row>
    <row r="29" spans="2:6" ht="89.25" customHeight="1">
      <c r="B29" s="416"/>
      <c r="C29" s="162" t="s">
        <v>63</v>
      </c>
      <c r="D29" s="417" t="s">
        <v>729</v>
      </c>
      <c r="E29" s="417" t="s">
        <v>673</v>
      </c>
      <c r="F29" s="422" t="s">
        <v>666</v>
      </c>
    </row>
    <row r="30" spans="2:6">
      <c r="B30" s="423"/>
      <c r="C30" s="423"/>
      <c r="D30" s="423"/>
      <c r="E30" s="423"/>
    </row>
    <row r="31" spans="2:6">
      <c r="B31" s="423"/>
      <c r="C31" s="423"/>
      <c r="D31" s="423"/>
      <c r="E31" s="423"/>
    </row>
    <row r="32" spans="2:6" ht="15.75">
      <c r="B32" s="663" t="s">
        <v>730</v>
      </c>
      <c r="C32" s="663"/>
      <c r="D32" s="663"/>
      <c r="E32" s="663"/>
      <c r="F32" s="663"/>
    </row>
  </sheetData>
  <mergeCells count="3">
    <mergeCell ref="B6:B8"/>
    <mergeCell ref="C6:C8"/>
    <mergeCell ref="B32:F32"/>
  </mergeCells>
  <printOptions horizontalCentered="1" verticalCentered="1"/>
  <pageMargins left="0.31496062992125984" right="0.35433070866141736" top="0.46" bottom="0.6" header="0.36" footer="0.51181102362204722"/>
  <pageSetup paperSize="9" scale="69" orientation="landscape" r:id="rId1"/>
  <headerFooter alignWithMargins="0"/>
</worksheet>
</file>

<file path=xl/worksheets/sheet19.xml><?xml version="1.0" encoding="utf-8"?>
<worksheet xmlns="http://schemas.openxmlformats.org/spreadsheetml/2006/main" xmlns:r="http://schemas.openxmlformats.org/officeDocument/2006/relationships">
  <sheetPr>
    <pageSetUpPr fitToPage="1"/>
  </sheetPr>
  <dimension ref="B2:R48"/>
  <sheetViews>
    <sheetView showGridLines="0" topLeftCell="A26" zoomScaleSheetLayoutView="70" workbookViewId="0">
      <selection activeCell="B45" sqref="B45:L45"/>
    </sheetView>
  </sheetViews>
  <sheetFormatPr defaultColWidth="9.140625" defaultRowHeight="14.25"/>
  <cols>
    <col min="1" max="1" width="4.140625" style="5" customWidth="1"/>
    <col min="2" max="2" width="6.28515625" style="5" customWidth="1"/>
    <col min="3" max="3" width="45.140625" style="5" customWidth="1"/>
    <col min="4" max="5" width="15.7109375" style="24" customWidth="1"/>
    <col min="6" max="9" width="18.28515625" style="5" customWidth="1"/>
    <col min="10" max="12" width="15.7109375" style="5" customWidth="1"/>
    <col min="13" max="13" width="16.85546875" style="5" customWidth="1"/>
    <col min="14" max="14" width="17.140625" style="5" customWidth="1"/>
    <col min="15" max="16" width="16.42578125" style="5" customWidth="1"/>
    <col min="17" max="18" width="15.7109375" style="5" customWidth="1"/>
    <col min="19" max="16384" width="9.140625" style="5"/>
  </cols>
  <sheetData>
    <row r="2" spans="2:18" ht="15.75">
      <c r="B2" s="94"/>
      <c r="C2" s="53"/>
      <c r="D2" s="53"/>
      <c r="E2" s="53"/>
      <c r="F2" s="126" t="s">
        <v>395</v>
      </c>
      <c r="G2" s="53"/>
      <c r="H2" s="53"/>
      <c r="I2" s="53"/>
      <c r="J2" s="53"/>
      <c r="K2" s="53"/>
      <c r="L2" s="53"/>
    </row>
    <row r="3" spans="2:18" ht="15.75">
      <c r="B3" s="61"/>
      <c r="C3" s="53"/>
      <c r="D3" s="53"/>
      <c r="E3" s="53"/>
      <c r="F3" s="126" t="s">
        <v>396</v>
      </c>
      <c r="G3" s="53"/>
      <c r="H3" s="53"/>
      <c r="I3" s="53"/>
      <c r="J3" s="53"/>
      <c r="K3" s="53"/>
      <c r="L3" s="53"/>
    </row>
    <row r="4" spans="2:18" s="19" customFormat="1" ht="15.75">
      <c r="B4" s="94"/>
      <c r="C4" s="53"/>
      <c r="D4" s="53"/>
      <c r="E4" s="53"/>
      <c r="F4" s="52" t="s">
        <v>314</v>
      </c>
      <c r="G4" s="53"/>
      <c r="H4" s="53"/>
      <c r="I4" s="53"/>
      <c r="J4" s="6"/>
      <c r="K4" s="6"/>
      <c r="L4" s="6"/>
      <c r="M4" s="5"/>
      <c r="N4" s="5"/>
      <c r="O4" s="5"/>
      <c r="P4" s="5"/>
      <c r="Q4" s="5"/>
      <c r="R4" s="5"/>
    </row>
    <row r="5" spans="2:18" s="19" customFormat="1" ht="15.75">
      <c r="B5" s="6"/>
      <c r="C5" s="402"/>
      <c r="D5" s="1"/>
      <c r="E5" s="1"/>
      <c r="F5" s="424"/>
      <c r="G5" s="424"/>
      <c r="H5" s="424"/>
      <c r="I5" s="424"/>
      <c r="J5" s="424"/>
      <c r="K5" s="424"/>
      <c r="L5" s="6"/>
    </row>
    <row r="6" spans="2:18" ht="15" customHeight="1">
      <c r="B6" s="601" t="s">
        <v>207</v>
      </c>
      <c r="C6" s="668" t="s">
        <v>16</v>
      </c>
      <c r="D6" s="668" t="s">
        <v>38</v>
      </c>
      <c r="E6" s="603" t="s">
        <v>648</v>
      </c>
      <c r="F6" s="604"/>
      <c r="G6" s="605"/>
      <c r="H6" s="603" t="s">
        <v>649</v>
      </c>
      <c r="I6" s="607"/>
      <c r="J6" s="606"/>
      <c r="K6" s="603" t="s">
        <v>650</v>
      </c>
      <c r="L6" s="606"/>
    </row>
    <row r="7" spans="2:18" ht="53.25" customHeight="1">
      <c r="B7" s="668"/>
      <c r="C7" s="668"/>
      <c r="D7" s="668"/>
      <c r="E7" s="173" t="str">
        <f>'F1'!F8</f>
        <v>MYT order dated 28.06.2024</v>
      </c>
      <c r="F7" s="173" t="str">
        <f>'F1'!G8</f>
        <v xml:space="preserve">April-March     </v>
      </c>
      <c r="G7" s="173" t="str">
        <f>'F1'!H8</f>
        <v>True-Up requirement</v>
      </c>
      <c r="H7" s="173" t="str">
        <f>'F1'!I8</f>
        <v>MYT order dated 28.06.2024</v>
      </c>
      <c r="I7" s="173" t="str">
        <f>'F1'!J8</f>
        <v>Annual Tariff Order dated 29.04.2025</v>
      </c>
      <c r="J7" s="173" t="str">
        <f>'F1'!K8</f>
        <v xml:space="preserve">April-March     </v>
      </c>
      <c r="K7" s="173" t="str">
        <f>'F1'!L8</f>
        <v>MYT/Tariff Order</v>
      </c>
      <c r="L7" s="173" t="str">
        <f>'F1'!M8</f>
        <v xml:space="preserve">April-March     </v>
      </c>
    </row>
    <row r="8" spans="2:18" ht="31.5">
      <c r="B8" s="668"/>
      <c r="C8" s="668"/>
      <c r="D8" s="668"/>
      <c r="E8" s="173" t="s">
        <v>9</v>
      </c>
      <c r="F8" s="173" t="s">
        <v>11</v>
      </c>
      <c r="G8" s="173" t="s">
        <v>251</v>
      </c>
      <c r="H8" s="173" t="s">
        <v>9</v>
      </c>
      <c r="I8" s="173" t="s">
        <v>9</v>
      </c>
      <c r="J8" s="173" t="s">
        <v>394</v>
      </c>
      <c r="K8" s="173" t="s">
        <v>9</v>
      </c>
      <c r="L8" s="173" t="s">
        <v>394</v>
      </c>
    </row>
    <row r="9" spans="2:18" ht="15.75">
      <c r="B9" s="173"/>
      <c r="C9" s="425"/>
      <c r="D9" s="426"/>
      <c r="E9" s="426"/>
      <c r="F9" s="73"/>
      <c r="G9" s="73"/>
      <c r="H9" s="73"/>
      <c r="I9" s="73"/>
      <c r="J9" s="73"/>
      <c r="K9" s="73"/>
      <c r="L9" s="73"/>
    </row>
    <row r="10" spans="2:18" ht="15">
      <c r="B10" s="427">
        <v>1</v>
      </c>
      <c r="C10" s="117" t="s">
        <v>226</v>
      </c>
      <c r="D10" s="427" t="s">
        <v>39</v>
      </c>
      <c r="E10" s="427">
        <v>1200</v>
      </c>
      <c r="F10" s="427">
        <v>1200</v>
      </c>
      <c r="G10" s="427">
        <v>1200</v>
      </c>
      <c r="H10" s="427">
        <v>1200</v>
      </c>
      <c r="I10" s="427">
        <v>1200</v>
      </c>
      <c r="J10" s="427">
        <v>1200</v>
      </c>
      <c r="K10" s="427">
        <v>1200</v>
      </c>
      <c r="L10" s="427">
        <v>1200</v>
      </c>
    </row>
    <row r="11" spans="2:18" ht="15">
      <c r="B11" s="427"/>
      <c r="C11" s="117" t="s">
        <v>319</v>
      </c>
      <c r="D11" s="427"/>
      <c r="E11" s="427" t="s">
        <v>572</v>
      </c>
      <c r="F11" s="427" t="s">
        <v>572</v>
      </c>
      <c r="G11" s="427" t="s">
        <v>572</v>
      </c>
      <c r="H11" s="427" t="s">
        <v>572</v>
      </c>
      <c r="I11" s="427" t="s">
        <v>572</v>
      </c>
      <c r="J11" s="427" t="s">
        <v>572</v>
      </c>
      <c r="K11" s="427" t="s">
        <v>572</v>
      </c>
      <c r="L11" s="427" t="s">
        <v>572</v>
      </c>
    </row>
    <row r="12" spans="2:18" ht="30">
      <c r="B12" s="427"/>
      <c r="C12" s="117" t="s">
        <v>236</v>
      </c>
      <c r="D12" s="427"/>
      <c r="E12" s="427" t="s">
        <v>573</v>
      </c>
      <c r="F12" s="427" t="s">
        <v>573</v>
      </c>
      <c r="G12" s="427" t="s">
        <v>573</v>
      </c>
      <c r="H12" s="427" t="s">
        <v>573</v>
      </c>
      <c r="I12" s="427" t="s">
        <v>573</v>
      </c>
      <c r="J12" s="427" t="s">
        <v>573</v>
      </c>
      <c r="K12" s="427" t="s">
        <v>573</v>
      </c>
      <c r="L12" s="427" t="s">
        <v>573</v>
      </c>
    </row>
    <row r="13" spans="2:18" ht="15.75">
      <c r="B13" s="427"/>
      <c r="C13" s="117"/>
      <c r="D13" s="427"/>
      <c r="E13" s="427"/>
      <c r="F13" s="428"/>
      <c r="G13" s="428"/>
      <c r="H13" s="73"/>
      <c r="I13" s="73"/>
      <c r="J13" s="73"/>
      <c r="K13" s="73"/>
      <c r="L13" s="73"/>
    </row>
    <row r="14" spans="2:18" ht="15.75">
      <c r="B14" s="173">
        <v>2</v>
      </c>
      <c r="C14" s="425" t="s">
        <v>183</v>
      </c>
      <c r="D14" s="427"/>
      <c r="E14" s="427"/>
      <c r="F14" s="428"/>
      <c r="G14" s="428"/>
      <c r="H14" s="73"/>
      <c r="I14" s="73"/>
      <c r="J14" s="73"/>
      <c r="K14" s="73"/>
      <c r="L14" s="73"/>
    </row>
    <row r="15" spans="2:18" ht="15">
      <c r="B15" s="427">
        <f>B14+0.1</f>
        <v>2.1</v>
      </c>
      <c r="C15" s="117" t="s">
        <v>40</v>
      </c>
      <c r="D15" s="427" t="s">
        <v>41</v>
      </c>
      <c r="E15" s="427">
        <v>85</v>
      </c>
      <c r="F15" s="427">
        <v>85</v>
      </c>
      <c r="G15" s="427">
        <v>85</v>
      </c>
      <c r="H15" s="427">
        <v>85</v>
      </c>
      <c r="I15" s="427">
        <v>85</v>
      </c>
      <c r="J15" s="427">
        <v>85</v>
      </c>
      <c r="K15" s="427">
        <v>85</v>
      </c>
      <c r="L15" s="427">
        <v>85</v>
      </c>
    </row>
    <row r="16" spans="2:18" ht="15">
      <c r="B16" s="427">
        <f>B15+0.1</f>
        <v>2.2000000000000002</v>
      </c>
      <c r="C16" s="117" t="s">
        <v>164</v>
      </c>
      <c r="D16" s="427" t="s">
        <v>41</v>
      </c>
      <c r="E16" s="429">
        <f>'F15'!Q11</f>
        <v>86.188022076071206</v>
      </c>
      <c r="F16" s="429">
        <f>E16</f>
        <v>86.188022076071206</v>
      </c>
      <c r="G16" s="429">
        <f>F16</f>
        <v>86.188022076071206</v>
      </c>
      <c r="H16" s="429">
        <v>85</v>
      </c>
      <c r="I16" s="429">
        <v>85</v>
      </c>
      <c r="J16" s="429">
        <v>91.6</v>
      </c>
      <c r="K16" s="429">
        <v>85</v>
      </c>
      <c r="L16" s="429">
        <v>93.3</v>
      </c>
    </row>
    <row r="17" spans="2:13" ht="15">
      <c r="B17" s="427"/>
      <c r="C17" s="117"/>
      <c r="D17" s="427"/>
      <c r="E17" s="427"/>
      <c r="F17" s="427"/>
      <c r="G17" s="427"/>
      <c r="H17" s="73"/>
      <c r="I17" s="73"/>
      <c r="J17" s="73"/>
      <c r="K17" s="73"/>
      <c r="L17" s="73"/>
    </row>
    <row r="18" spans="2:13" ht="15.75">
      <c r="B18" s="173">
        <v>3</v>
      </c>
      <c r="C18" s="425" t="s">
        <v>184</v>
      </c>
      <c r="D18" s="427"/>
      <c r="E18" s="427"/>
      <c r="F18" s="427"/>
      <c r="G18" s="427"/>
      <c r="H18" s="73"/>
      <c r="I18" s="73"/>
      <c r="J18" s="73"/>
      <c r="K18" s="73"/>
      <c r="L18" s="73"/>
    </row>
    <row r="19" spans="2:13" ht="15">
      <c r="B19" s="427">
        <f>B18+0.1</f>
        <v>3.1</v>
      </c>
      <c r="C19" s="117" t="s">
        <v>42</v>
      </c>
      <c r="D19" s="427" t="s">
        <v>41</v>
      </c>
      <c r="E19" s="427">
        <v>85</v>
      </c>
      <c r="F19" s="427">
        <v>85</v>
      </c>
      <c r="G19" s="427">
        <v>85</v>
      </c>
      <c r="H19" s="427">
        <v>85</v>
      </c>
      <c r="I19" s="427">
        <v>85</v>
      </c>
      <c r="J19" s="427">
        <v>85</v>
      </c>
      <c r="K19" s="427">
        <v>85</v>
      </c>
      <c r="L19" s="427">
        <v>85</v>
      </c>
      <c r="M19" s="41"/>
    </row>
    <row r="20" spans="2:13" ht="15">
      <c r="B20" s="427">
        <f>B19+0.1</f>
        <v>3.2</v>
      </c>
      <c r="C20" s="117" t="s">
        <v>165</v>
      </c>
      <c r="D20" s="427" t="s">
        <v>41</v>
      </c>
      <c r="E20" s="429">
        <f>'F15'!Q14</f>
        <v>75.710659334891758</v>
      </c>
      <c r="F20" s="429">
        <f>'F15'!Q14</f>
        <v>75.710659334891758</v>
      </c>
      <c r="G20" s="429">
        <f>F20</f>
        <v>75.710659334891758</v>
      </c>
      <c r="H20" s="429">
        <v>85</v>
      </c>
      <c r="I20" s="429">
        <v>85</v>
      </c>
      <c r="J20" s="429">
        <v>81.39</v>
      </c>
      <c r="K20" s="429">
        <v>85</v>
      </c>
      <c r="L20" s="429">
        <v>88.64</v>
      </c>
    </row>
    <row r="21" spans="2:13" ht="15">
      <c r="B21" s="427"/>
      <c r="C21" s="117"/>
      <c r="D21" s="427"/>
      <c r="E21" s="427"/>
      <c r="F21" s="427"/>
      <c r="G21" s="427"/>
      <c r="H21" s="73"/>
      <c r="I21" s="73"/>
      <c r="J21" s="73"/>
      <c r="K21" s="73"/>
      <c r="L21" s="73"/>
    </row>
    <row r="22" spans="2:13" ht="15.75">
      <c r="B22" s="173">
        <v>4</v>
      </c>
      <c r="C22" s="425" t="s">
        <v>55</v>
      </c>
      <c r="D22" s="427"/>
      <c r="E22" s="427"/>
      <c r="F22" s="427"/>
      <c r="G22" s="427"/>
      <c r="H22" s="73"/>
      <c r="I22" s="73"/>
      <c r="J22" s="73"/>
      <c r="K22" s="73"/>
      <c r="L22" s="73"/>
    </row>
    <row r="23" spans="2:13" ht="15">
      <c r="B23" s="427">
        <f>B22+0.1</f>
        <v>4.0999999999999996</v>
      </c>
      <c r="C23" s="117" t="s">
        <v>43</v>
      </c>
      <c r="D23" s="427" t="s">
        <v>44</v>
      </c>
      <c r="E23" s="430">
        <v>7521.3860000000004</v>
      </c>
      <c r="F23" s="430">
        <f>E23</f>
        <v>7521.3860000000004</v>
      </c>
      <c r="G23" s="430">
        <f>E23</f>
        <v>7521.3860000000004</v>
      </c>
      <c r="H23" s="97">
        <f>28.8*365*0.9425*0.85</f>
        <v>8421.4259999999995</v>
      </c>
      <c r="I23" s="97">
        <f>28.8*365*0.9425*0.85</f>
        <v>8421.4259999999995</v>
      </c>
      <c r="J23" s="97">
        <f>'F13'!O24</f>
        <v>8027.8019251161722</v>
      </c>
      <c r="K23" s="97">
        <f>28.8*365*0.9425*0.85</f>
        <v>8421.4259999999995</v>
      </c>
      <c r="L23" s="97">
        <f>'F13'!O34</f>
        <v>8781.696602</v>
      </c>
    </row>
    <row r="24" spans="2:13" ht="15">
      <c r="B24" s="427">
        <f>B23+0.1</f>
        <v>4.1999999999999993</v>
      </c>
      <c r="C24" s="431" t="s">
        <v>166</v>
      </c>
      <c r="D24" s="427" t="s">
        <v>44</v>
      </c>
      <c r="E24" s="430">
        <f>'F15'!Q15</f>
        <v>7986.2999999999984</v>
      </c>
      <c r="F24" s="430">
        <f>E24</f>
        <v>7986.2999999999984</v>
      </c>
      <c r="G24" s="430">
        <f>E24</f>
        <v>7986.2999999999984</v>
      </c>
      <c r="H24" s="430">
        <f t="shared" ref="H24:I24" si="0">H30/(1-H28%)</f>
        <v>8935.1999999999989</v>
      </c>
      <c r="I24" s="430">
        <f t="shared" si="0"/>
        <v>8935.1999999999989</v>
      </c>
      <c r="J24" s="430">
        <f>J23/(1-J28%)</f>
        <v>8517.5617242611916</v>
      </c>
      <c r="K24" s="430">
        <f t="shared" ref="K24" si="1">K30/(1-K28%)</f>
        <v>8935.1999999999989</v>
      </c>
      <c r="L24" s="430">
        <f>L23/0.9425</f>
        <v>9317.4499755968172</v>
      </c>
    </row>
    <row r="25" spans="2:13" ht="15">
      <c r="B25" s="427"/>
      <c r="C25" s="431"/>
      <c r="D25" s="427"/>
      <c r="E25" s="430"/>
      <c r="F25" s="430"/>
      <c r="G25" s="430"/>
      <c r="H25" s="73"/>
      <c r="I25" s="73"/>
      <c r="J25" s="73"/>
      <c r="K25" s="73"/>
      <c r="L25" s="73"/>
    </row>
    <row r="26" spans="2:13" ht="15.75">
      <c r="B26" s="173">
        <v>5</v>
      </c>
      <c r="C26" s="380" t="s">
        <v>181</v>
      </c>
      <c r="D26" s="427"/>
      <c r="E26" s="430"/>
      <c r="F26" s="430"/>
      <c r="G26" s="430"/>
      <c r="H26" s="73"/>
      <c r="I26" s="73"/>
      <c r="J26" s="73"/>
      <c r="K26" s="73"/>
      <c r="L26" s="73"/>
    </row>
    <row r="27" spans="2:13" ht="15">
      <c r="B27" s="427">
        <f>B26+0.1</f>
        <v>5.0999999999999996</v>
      </c>
      <c r="C27" s="431" t="s">
        <v>45</v>
      </c>
      <c r="D27" s="427" t="s">
        <v>41</v>
      </c>
      <c r="E27" s="429">
        <v>5.75</v>
      </c>
      <c r="F27" s="429">
        <v>5.75</v>
      </c>
      <c r="G27" s="429">
        <v>5.75</v>
      </c>
      <c r="H27" s="429">
        <v>5.75</v>
      </c>
      <c r="I27" s="429">
        <v>5.75</v>
      </c>
      <c r="J27" s="429">
        <v>5.75</v>
      </c>
      <c r="K27" s="429">
        <v>5.75</v>
      </c>
      <c r="L27" s="429">
        <v>5.75</v>
      </c>
    </row>
    <row r="28" spans="2:13" ht="30">
      <c r="B28" s="427">
        <f>B27+0.1</f>
        <v>5.1999999999999993</v>
      </c>
      <c r="C28" s="431" t="s">
        <v>167</v>
      </c>
      <c r="D28" s="427" t="s">
        <v>41</v>
      </c>
      <c r="E28" s="429">
        <v>6.0756670798742851</v>
      </c>
      <c r="F28" s="429">
        <f>E28</f>
        <v>6.0756670798742851</v>
      </c>
      <c r="G28" s="429">
        <f>E28</f>
        <v>6.0756670798742851</v>
      </c>
      <c r="H28" s="175">
        <v>5.75</v>
      </c>
      <c r="I28" s="175">
        <v>5.75</v>
      </c>
      <c r="J28" s="175">
        <v>5.75</v>
      </c>
      <c r="K28" s="175">
        <v>5.75</v>
      </c>
      <c r="L28" s="175">
        <v>5.75</v>
      </c>
    </row>
    <row r="29" spans="2:13" ht="30">
      <c r="B29" s="427">
        <f>B28+0.1</f>
        <v>5.2999999999999989</v>
      </c>
      <c r="C29" s="431" t="s">
        <v>167</v>
      </c>
      <c r="D29" s="427" t="s">
        <v>44</v>
      </c>
      <c r="E29" s="430">
        <f>'F15'!Q16</f>
        <v>482.58374799999984</v>
      </c>
      <c r="F29" s="430">
        <f>E29</f>
        <v>482.58374799999984</v>
      </c>
      <c r="G29" s="430">
        <f>E29</f>
        <v>482.58374799999984</v>
      </c>
      <c r="H29" s="430">
        <f>H24*H28%</f>
        <v>513.774</v>
      </c>
      <c r="I29" s="430">
        <f>I24*I28%</f>
        <v>513.774</v>
      </c>
      <c r="J29" s="430">
        <f>J24*J28%</f>
        <v>489.75979914501852</v>
      </c>
      <c r="K29" s="430">
        <f>K24*K28%</f>
        <v>513.774</v>
      </c>
      <c r="L29" s="430">
        <f>L24*L28%</f>
        <v>535.75337359681703</v>
      </c>
    </row>
    <row r="30" spans="2:13" ht="15">
      <c r="B30" s="427">
        <f>B29+0.1</f>
        <v>5.3999999999999986</v>
      </c>
      <c r="C30" s="431" t="s">
        <v>46</v>
      </c>
      <c r="D30" s="427" t="s">
        <v>44</v>
      </c>
      <c r="E30" s="430">
        <f>'F15'!Q17</f>
        <v>7501.1969999999992</v>
      </c>
      <c r="F30" s="430">
        <f>E30</f>
        <v>7501.1969999999992</v>
      </c>
      <c r="G30" s="430">
        <f>E30</f>
        <v>7501.1969999999992</v>
      </c>
      <c r="H30" s="430">
        <f>H23</f>
        <v>8421.4259999999995</v>
      </c>
      <c r="I30" s="430">
        <f>I23</f>
        <v>8421.4259999999995</v>
      </c>
      <c r="J30" s="430">
        <f t="shared" ref="J30:L30" si="2">J24-J29</f>
        <v>8027.8019251161732</v>
      </c>
      <c r="K30" s="430">
        <f>K23</f>
        <v>8421.4259999999995</v>
      </c>
      <c r="L30" s="430">
        <f t="shared" si="2"/>
        <v>8781.696602</v>
      </c>
    </row>
    <row r="31" spans="2:13" ht="15">
      <c r="B31" s="427"/>
      <c r="C31" s="431"/>
      <c r="D31" s="427"/>
      <c r="E31" s="427"/>
      <c r="F31" s="427"/>
      <c r="G31" s="427"/>
      <c r="H31" s="73"/>
      <c r="I31" s="73"/>
      <c r="J31" s="73"/>
      <c r="K31" s="73"/>
      <c r="L31" s="73"/>
    </row>
    <row r="32" spans="2:13" ht="15.75">
      <c r="B32" s="173">
        <v>6</v>
      </c>
      <c r="C32" s="380" t="s">
        <v>222</v>
      </c>
      <c r="D32" s="427"/>
      <c r="E32" s="427"/>
      <c r="F32" s="427"/>
      <c r="G32" s="427"/>
      <c r="H32" s="73"/>
      <c r="I32" s="73"/>
      <c r="J32" s="73"/>
      <c r="K32" s="73"/>
      <c r="L32" s="73"/>
    </row>
    <row r="33" spans="2:12" ht="15">
      <c r="B33" s="427">
        <f>B32+0.1</f>
        <v>6.1</v>
      </c>
      <c r="C33" s="431" t="s">
        <v>47</v>
      </c>
      <c r="D33" s="427" t="s">
        <v>48</v>
      </c>
      <c r="E33" s="427">
        <v>2300</v>
      </c>
      <c r="F33" s="427">
        <v>2300</v>
      </c>
      <c r="G33" s="427">
        <v>2300</v>
      </c>
      <c r="H33" s="427">
        <v>2300</v>
      </c>
      <c r="I33" s="427">
        <v>2300</v>
      </c>
      <c r="J33" s="427">
        <v>2300</v>
      </c>
      <c r="K33" s="427">
        <v>2300</v>
      </c>
      <c r="L33" s="427">
        <v>2300</v>
      </c>
    </row>
    <row r="34" spans="2:12" ht="15">
      <c r="B34" s="427">
        <f>B33+0.1</f>
        <v>6.1999999999999993</v>
      </c>
      <c r="C34" s="117" t="s">
        <v>168</v>
      </c>
      <c r="D34" s="427" t="s">
        <v>48</v>
      </c>
      <c r="E34" s="432">
        <f>'F12'!F11</f>
        <v>2296.3000000000002</v>
      </c>
      <c r="F34" s="432">
        <f>E34</f>
        <v>2296.3000000000002</v>
      </c>
      <c r="G34" s="432">
        <f>E34</f>
        <v>2296.3000000000002</v>
      </c>
      <c r="H34" s="433">
        <v>2300</v>
      </c>
      <c r="I34" s="433">
        <v>2300</v>
      </c>
      <c r="J34" s="433">
        <v>2300</v>
      </c>
      <c r="K34" s="433">
        <v>2300</v>
      </c>
      <c r="L34" s="433">
        <v>2300</v>
      </c>
    </row>
    <row r="35" spans="2:12" ht="15">
      <c r="B35" s="427"/>
      <c r="C35" s="117"/>
      <c r="D35" s="427"/>
      <c r="E35" s="427"/>
      <c r="F35" s="427"/>
      <c r="G35" s="427"/>
      <c r="H35" s="73"/>
      <c r="I35" s="73"/>
      <c r="J35" s="73"/>
      <c r="K35" s="73"/>
      <c r="L35" s="73"/>
    </row>
    <row r="36" spans="2:12" ht="15.75">
      <c r="B36" s="173">
        <v>7</v>
      </c>
      <c r="C36" s="425" t="s">
        <v>185</v>
      </c>
      <c r="D36" s="427"/>
      <c r="E36" s="427"/>
      <c r="F36" s="427"/>
      <c r="G36" s="427"/>
      <c r="H36" s="73"/>
      <c r="I36" s="73"/>
      <c r="J36" s="73"/>
      <c r="K36" s="73"/>
      <c r="L36" s="73"/>
    </row>
    <row r="37" spans="2:12" ht="30">
      <c r="B37" s="427">
        <f>B36+0.1</f>
        <v>7.1</v>
      </c>
      <c r="C37" s="117" t="s">
        <v>49</v>
      </c>
      <c r="D37" s="427" t="s">
        <v>50</v>
      </c>
      <c r="E37" s="64">
        <v>0.5</v>
      </c>
      <c r="F37" s="64">
        <v>0.5</v>
      </c>
      <c r="G37" s="64">
        <v>0.5</v>
      </c>
      <c r="H37" s="64">
        <v>0.5</v>
      </c>
      <c r="I37" s="64">
        <v>0.5</v>
      </c>
      <c r="J37" s="64">
        <v>0.5</v>
      </c>
      <c r="K37" s="64">
        <v>0.5</v>
      </c>
      <c r="L37" s="64">
        <v>0.5</v>
      </c>
    </row>
    <row r="38" spans="2:12" ht="30">
      <c r="B38" s="427">
        <f>B37+0.1</f>
        <v>7.1999999999999993</v>
      </c>
      <c r="C38" s="117" t="s">
        <v>169</v>
      </c>
      <c r="D38" s="427" t="s">
        <v>50</v>
      </c>
      <c r="E38" s="429">
        <f>'F12'!F12</f>
        <v>0.11899999999999999</v>
      </c>
      <c r="F38" s="429">
        <f>E38</f>
        <v>0.11899999999999999</v>
      </c>
      <c r="G38" s="429">
        <f>E38</f>
        <v>0.11899999999999999</v>
      </c>
      <c r="H38" s="64">
        <v>0.5</v>
      </c>
      <c r="I38" s="64">
        <v>0.5</v>
      </c>
      <c r="J38" s="64">
        <v>0.5</v>
      </c>
      <c r="K38" s="64">
        <v>0.5</v>
      </c>
      <c r="L38" s="64">
        <v>0.5</v>
      </c>
    </row>
    <row r="39" spans="2:12" ht="15">
      <c r="B39" s="427"/>
      <c r="C39" s="117"/>
      <c r="D39" s="427"/>
      <c r="E39" s="427"/>
      <c r="F39" s="427"/>
      <c r="G39" s="427"/>
      <c r="H39" s="73"/>
      <c r="I39" s="73"/>
      <c r="J39" s="73"/>
      <c r="K39" s="73"/>
      <c r="L39" s="73"/>
    </row>
    <row r="40" spans="2:12" ht="15.75">
      <c r="B40" s="173">
        <v>8</v>
      </c>
      <c r="C40" s="425" t="s">
        <v>52</v>
      </c>
      <c r="D40" s="427"/>
      <c r="E40" s="427"/>
      <c r="F40" s="427"/>
      <c r="G40" s="427"/>
      <c r="H40" s="73"/>
      <c r="I40" s="73"/>
      <c r="J40" s="73"/>
      <c r="K40" s="73"/>
      <c r="L40" s="73"/>
    </row>
    <row r="41" spans="2:12" ht="15">
      <c r="B41" s="427">
        <f>B40+0.1</f>
        <v>8.1</v>
      </c>
      <c r="C41" s="117" t="s">
        <v>51</v>
      </c>
      <c r="D41" s="427" t="s">
        <v>41</v>
      </c>
      <c r="E41" s="427">
        <v>0.8</v>
      </c>
      <c r="F41" s="427">
        <v>0.8</v>
      </c>
      <c r="G41" s="427">
        <v>0.8</v>
      </c>
      <c r="H41" s="427">
        <v>0.8</v>
      </c>
      <c r="I41" s="427">
        <v>0.8</v>
      </c>
      <c r="J41" s="427">
        <v>0.8</v>
      </c>
      <c r="K41" s="427">
        <v>0.8</v>
      </c>
      <c r="L41" s="427">
        <v>0.8</v>
      </c>
    </row>
    <row r="42" spans="2:12" ht="15">
      <c r="B42" s="427">
        <f>B41+0.1</f>
        <v>8.1999999999999993</v>
      </c>
      <c r="C42" s="117" t="s">
        <v>170</v>
      </c>
      <c r="D42" s="427" t="s">
        <v>41</v>
      </c>
      <c r="E42" s="427">
        <v>0.8</v>
      </c>
      <c r="F42" s="427">
        <v>0.8</v>
      </c>
      <c r="G42" s="427">
        <v>0.8</v>
      </c>
      <c r="H42" s="427">
        <v>0.8</v>
      </c>
      <c r="I42" s="427">
        <v>0.8</v>
      </c>
      <c r="J42" s="427">
        <v>0.8</v>
      </c>
      <c r="K42" s="427">
        <v>0.8</v>
      </c>
      <c r="L42" s="427">
        <v>0.8</v>
      </c>
    </row>
    <row r="43" spans="2:12" ht="15.75">
      <c r="B43" s="173"/>
      <c r="C43" s="425"/>
      <c r="D43" s="426"/>
      <c r="E43" s="426"/>
      <c r="F43" s="426"/>
      <c r="G43" s="426"/>
      <c r="H43" s="73"/>
      <c r="I43" s="73"/>
      <c r="J43" s="73"/>
      <c r="K43" s="73"/>
      <c r="L43" s="73"/>
    </row>
    <row r="44" spans="2:12" ht="15.75">
      <c r="B44" s="434"/>
      <c r="C44" s="435"/>
      <c r="D44" s="436"/>
      <c r="E44" s="436"/>
      <c r="F44" s="434"/>
      <c r="G44" s="434"/>
      <c r="H44" s="434"/>
      <c r="I44" s="434"/>
      <c r="J44" s="434"/>
      <c r="K44" s="434"/>
      <c r="L44" s="434"/>
    </row>
    <row r="45" spans="2:12" ht="58.5" customHeight="1">
      <c r="B45" s="664" t="s">
        <v>745</v>
      </c>
      <c r="C45" s="665"/>
      <c r="D45" s="665"/>
      <c r="E45" s="665"/>
      <c r="F45" s="665"/>
      <c r="G45" s="665"/>
      <c r="H45" s="665"/>
      <c r="I45" s="665"/>
      <c r="J45" s="665"/>
      <c r="K45" s="665"/>
      <c r="L45" s="665"/>
    </row>
    <row r="46" spans="2:12" ht="15">
      <c r="B46" s="666"/>
      <c r="C46" s="666"/>
      <c r="D46" s="666"/>
      <c r="E46" s="666"/>
      <c r="F46" s="666"/>
      <c r="G46" s="666"/>
      <c r="H46" s="666"/>
      <c r="I46" s="666"/>
      <c r="J46" s="666"/>
      <c r="K46" s="666"/>
      <c r="L46" s="666"/>
    </row>
    <row r="47" spans="2:12" ht="15">
      <c r="B47" s="667"/>
      <c r="C47" s="667"/>
      <c r="D47" s="667"/>
      <c r="E47" s="667"/>
      <c r="F47" s="667"/>
      <c r="G47" s="667"/>
      <c r="H47" s="667"/>
      <c r="I47" s="667"/>
      <c r="J47" s="667"/>
      <c r="K47" s="667"/>
      <c r="L47" s="667"/>
    </row>
    <row r="48" spans="2:12" ht="15">
      <c r="B48" s="53"/>
      <c r="C48" s="53"/>
      <c r="D48" s="1"/>
      <c r="E48" s="1"/>
      <c r="F48" s="53"/>
      <c r="G48" s="53"/>
      <c r="H48" s="53"/>
      <c r="I48" s="53"/>
      <c r="J48" s="53"/>
      <c r="K48" s="53"/>
      <c r="L48" s="53"/>
    </row>
  </sheetData>
  <mergeCells count="9">
    <mergeCell ref="B45:L45"/>
    <mergeCell ref="B46:L46"/>
    <mergeCell ref="B47:L47"/>
    <mergeCell ref="B6:B8"/>
    <mergeCell ref="C6:C8"/>
    <mergeCell ref="D6:D8"/>
    <mergeCell ref="E6:G6"/>
    <mergeCell ref="K6:L6"/>
    <mergeCell ref="H6:J6"/>
  </mergeCells>
  <printOptions horizontalCentered="1" verticalCentered="1"/>
  <pageMargins left="0.57999999999999996" right="0.51181102362204722" top="0.43307086614173229" bottom="0.62992125984251968" header="0.51181102362204722" footer="0.51181102362204722"/>
  <pageSetup paperSize="9" scale="60" orientation="landscape" r:id="rId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2:O44"/>
  <sheetViews>
    <sheetView showGridLines="0" topLeftCell="A5" zoomScale="115" zoomScaleNormal="115" zoomScaleSheetLayoutView="80" workbookViewId="0">
      <selection activeCell="D32" sqref="D32"/>
    </sheetView>
  </sheetViews>
  <sheetFormatPr defaultColWidth="9.140625" defaultRowHeight="15"/>
  <cols>
    <col min="1" max="1" width="6.28515625" style="6" customWidth="1"/>
    <col min="2" max="2" width="9.140625" style="6" customWidth="1"/>
    <col min="3" max="3" width="16.28515625" style="6" customWidth="1"/>
    <col min="4" max="4" width="75.85546875" style="6" customWidth="1"/>
    <col min="5" max="5" width="17.7109375" style="6" customWidth="1"/>
    <col min="6" max="6" width="20.7109375" style="6" customWidth="1"/>
    <col min="7" max="15" width="18.7109375" style="6" customWidth="1"/>
    <col min="16" max="16384" width="9.140625" style="6"/>
  </cols>
  <sheetData>
    <row r="2" spans="2:15" ht="15.75">
      <c r="B2" s="126"/>
      <c r="C2" s="126"/>
      <c r="D2" s="126" t="s">
        <v>395</v>
      </c>
      <c r="E2" s="126"/>
      <c r="F2" s="1"/>
      <c r="G2" s="1"/>
      <c r="H2" s="1"/>
      <c r="I2" s="1"/>
      <c r="J2" s="1"/>
      <c r="K2" s="1"/>
      <c r="L2" s="1"/>
      <c r="M2" s="1"/>
      <c r="N2" s="1"/>
      <c r="O2" s="1"/>
    </row>
    <row r="3" spans="2:15" ht="15.75">
      <c r="B3" s="126"/>
      <c r="C3" s="126"/>
      <c r="D3" s="126" t="s">
        <v>396</v>
      </c>
      <c r="E3" s="126"/>
      <c r="F3" s="1"/>
      <c r="G3" s="1"/>
      <c r="H3" s="1"/>
      <c r="I3" s="1"/>
      <c r="J3" s="1"/>
      <c r="K3" s="1"/>
      <c r="L3" s="1"/>
      <c r="M3" s="1"/>
      <c r="N3" s="1"/>
      <c r="O3" s="1"/>
    </row>
    <row r="4" spans="2:15" s="15" customFormat="1" ht="15.75">
      <c r="B4" s="599" t="s">
        <v>355</v>
      </c>
      <c r="C4" s="599"/>
      <c r="D4" s="600"/>
      <c r="E4" s="600"/>
      <c r="F4" s="1"/>
      <c r="G4" s="1"/>
      <c r="H4" s="1"/>
      <c r="I4" s="1"/>
      <c r="J4" s="1"/>
      <c r="K4" s="1"/>
      <c r="L4" s="1"/>
      <c r="M4" s="1"/>
      <c r="N4" s="1"/>
      <c r="O4" s="1"/>
    </row>
    <row r="5" spans="2:15" ht="15.75">
      <c r="D5" s="31" t="s">
        <v>357</v>
      </c>
    </row>
    <row r="6" spans="2:15" ht="15.75">
      <c r="N6" s="7"/>
    </row>
    <row r="7" spans="2:15" ht="15.75">
      <c r="B7" s="17" t="s">
        <v>207</v>
      </c>
      <c r="C7" s="17" t="s">
        <v>356</v>
      </c>
      <c r="D7" s="18" t="s">
        <v>7</v>
      </c>
      <c r="E7" s="18" t="s">
        <v>358</v>
      </c>
    </row>
    <row r="8" spans="2:15" ht="18.75">
      <c r="B8" s="8">
        <v>1</v>
      </c>
      <c r="C8" s="8" t="s">
        <v>6</v>
      </c>
      <c r="D8" s="9" t="s">
        <v>361</v>
      </c>
      <c r="E8" s="137" t="s">
        <v>641</v>
      </c>
    </row>
    <row r="9" spans="2:15" ht="18.75">
      <c r="B9" s="8">
        <f>B8+1</f>
        <v>2</v>
      </c>
      <c r="C9" s="8" t="s">
        <v>280</v>
      </c>
      <c r="D9" s="9" t="s">
        <v>363</v>
      </c>
      <c r="E9" s="137" t="s">
        <v>641</v>
      </c>
    </row>
    <row r="10" spans="2:15" ht="18.75">
      <c r="B10" s="8">
        <f>B9+1</f>
        <v>3</v>
      </c>
      <c r="C10" s="8" t="s">
        <v>22</v>
      </c>
      <c r="D10" s="9" t="s">
        <v>364</v>
      </c>
      <c r="E10" s="137" t="s">
        <v>641</v>
      </c>
    </row>
    <row r="11" spans="2:15" ht="18.75">
      <c r="B11" s="8">
        <f>B10+1</f>
        <v>4</v>
      </c>
      <c r="C11" s="8" t="s">
        <v>23</v>
      </c>
      <c r="D11" s="9" t="s">
        <v>365</v>
      </c>
      <c r="E11" s="137" t="s">
        <v>641</v>
      </c>
    </row>
    <row r="12" spans="2:15" ht="18.75">
      <c r="B12" s="8">
        <f>B11+1</f>
        <v>5</v>
      </c>
      <c r="C12" s="8" t="s">
        <v>281</v>
      </c>
      <c r="D12" s="9" t="s">
        <v>366</v>
      </c>
      <c r="E12" s="137" t="s">
        <v>641</v>
      </c>
    </row>
    <row r="13" spans="2:15" ht="18.75">
      <c r="B13" s="8">
        <f t="shared" ref="B13:B42" si="0">B12+1</f>
        <v>6</v>
      </c>
      <c r="C13" s="8" t="s">
        <v>20</v>
      </c>
      <c r="D13" s="9" t="s">
        <v>234</v>
      </c>
      <c r="E13" s="137" t="s">
        <v>641</v>
      </c>
    </row>
    <row r="14" spans="2:15" ht="18.75">
      <c r="B14" s="8">
        <f t="shared" si="0"/>
        <v>7</v>
      </c>
      <c r="C14" s="8" t="s">
        <v>25</v>
      </c>
      <c r="D14" s="9" t="s">
        <v>367</v>
      </c>
      <c r="E14" s="137" t="s">
        <v>641</v>
      </c>
    </row>
    <row r="15" spans="2:15" ht="18.75">
      <c r="B15" s="8">
        <f t="shared" si="0"/>
        <v>8</v>
      </c>
      <c r="C15" s="8" t="s">
        <v>26</v>
      </c>
      <c r="D15" s="11" t="s">
        <v>204</v>
      </c>
      <c r="E15" s="137" t="s">
        <v>641</v>
      </c>
    </row>
    <row r="16" spans="2:15" ht="18.75">
      <c r="B16" s="8">
        <f t="shared" si="0"/>
        <v>9</v>
      </c>
      <c r="C16" s="8" t="s">
        <v>21</v>
      </c>
      <c r="D16" s="11" t="s">
        <v>368</v>
      </c>
      <c r="E16" s="137" t="s">
        <v>641</v>
      </c>
    </row>
    <row r="17" spans="2:5" ht="18.75">
      <c r="B17" s="8">
        <f t="shared" si="0"/>
        <v>10</v>
      </c>
      <c r="C17" s="8" t="s">
        <v>27</v>
      </c>
      <c r="D17" s="9" t="s">
        <v>252</v>
      </c>
      <c r="E17" s="137" t="s">
        <v>641</v>
      </c>
    </row>
    <row r="18" spans="2:5" ht="18.75">
      <c r="B18" s="8">
        <f t="shared" si="0"/>
        <v>11</v>
      </c>
      <c r="C18" s="8" t="s">
        <v>28</v>
      </c>
      <c r="D18" s="11" t="s">
        <v>303</v>
      </c>
      <c r="E18" s="137" t="s">
        <v>641</v>
      </c>
    </row>
    <row r="19" spans="2:5" ht="18.75">
      <c r="B19" s="8">
        <v>12</v>
      </c>
      <c r="C19" s="8" t="s">
        <v>751</v>
      </c>
      <c r="D19" s="11" t="s">
        <v>752</v>
      </c>
      <c r="E19" s="137" t="s">
        <v>641</v>
      </c>
    </row>
    <row r="20" spans="2:5" ht="18.75">
      <c r="B20" s="8">
        <f t="shared" si="0"/>
        <v>13</v>
      </c>
      <c r="C20" s="8" t="s">
        <v>29</v>
      </c>
      <c r="D20" s="11" t="s">
        <v>253</v>
      </c>
      <c r="E20" s="137" t="s">
        <v>641</v>
      </c>
    </row>
    <row r="21" spans="2:5" ht="18.75">
      <c r="B21" s="8">
        <f t="shared" si="0"/>
        <v>14</v>
      </c>
      <c r="C21" s="8" t="s">
        <v>30</v>
      </c>
      <c r="D21" s="11" t="s">
        <v>163</v>
      </c>
      <c r="E21" s="137" t="s">
        <v>641</v>
      </c>
    </row>
    <row r="22" spans="2:5" ht="18.75">
      <c r="B22" s="8">
        <f t="shared" si="0"/>
        <v>15</v>
      </c>
      <c r="C22" s="8" t="s">
        <v>31</v>
      </c>
      <c r="D22" s="11" t="s">
        <v>24</v>
      </c>
      <c r="E22" s="137" t="s">
        <v>641</v>
      </c>
    </row>
    <row r="23" spans="2:5" ht="18.75">
      <c r="B23" s="8">
        <f t="shared" si="0"/>
        <v>16</v>
      </c>
      <c r="C23" s="8" t="s">
        <v>32</v>
      </c>
      <c r="D23" s="9" t="s">
        <v>369</v>
      </c>
      <c r="E23" s="137" t="s">
        <v>641</v>
      </c>
    </row>
    <row r="24" spans="2:5" ht="18.75">
      <c r="B24" s="8">
        <f t="shared" si="0"/>
        <v>17</v>
      </c>
      <c r="C24" s="8" t="s">
        <v>33</v>
      </c>
      <c r="D24" s="9" t="s">
        <v>370</v>
      </c>
      <c r="E24" s="137" t="s">
        <v>641</v>
      </c>
    </row>
    <row r="25" spans="2:5" ht="18.75">
      <c r="B25" s="8">
        <f t="shared" si="0"/>
        <v>18</v>
      </c>
      <c r="C25" s="8" t="s">
        <v>171</v>
      </c>
      <c r="D25" s="9" t="s">
        <v>256</v>
      </c>
      <c r="E25" s="137" t="s">
        <v>641</v>
      </c>
    </row>
    <row r="26" spans="2:5" ht="18.75">
      <c r="B26" s="8">
        <f t="shared" si="0"/>
        <v>19</v>
      </c>
      <c r="C26" s="8" t="s">
        <v>179</v>
      </c>
      <c r="D26" s="9" t="s">
        <v>371</v>
      </c>
      <c r="E26" s="137" t="s">
        <v>641</v>
      </c>
    </row>
    <row r="27" spans="2:5" ht="18.75">
      <c r="B27" s="8">
        <f t="shared" si="0"/>
        <v>20</v>
      </c>
      <c r="C27" s="8" t="s">
        <v>359</v>
      </c>
      <c r="D27" s="9" t="s">
        <v>245</v>
      </c>
      <c r="E27" s="137" t="s">
        <v>641</v>
      </c>
    </row>
    <row r="28" spans="2:5" ht="18.75">
      <c r="B28" s="8">
        <f t="shared" si="0"/>
        <v>21</v>
      </c>
      <c r="C28" s="8" t="s">
        <v>238</v>
      </c>
      <c r="D28" s="9" t="s">
        <v>372</v>
      </c>
      <c r="E28" s="137" t="s">
        <v>641</v>
      </c>
    </row>
    <row r="29" spans="2:5" ht="18.75">
      <c r="B29" s="8">
        <f t="shared" si="0"/>
        <v>22</v>
      </c>
      <c r="C29" s="8" t="s">
        <v>239</v>
      </c>
      <c r="D29" s="11" t="s">
        <v>373</v>
      </c>
      <c r="E29" s="137" t="s">
        <v>641</v>
      </c>
    </row>
    <row r="30" spans="2:5" ht="18.75">
      <c r="B30" s="8">
        <f t="shared" si="0"/>
        <v>23</v>
      </c>
      <c r="C30" s="8" t="s">
        <v>629</v>
      </c>
      <c r="D30" s="11" t="s">
        <v>704</v>
      </c>
      <c r="E30" s="137" t="s">
        <v>641</v>
      </c>
    </row>
    <row r="31" spans="2:5" ht="18.75">
      <c r="B31" s="8">
        <f t="shared" si="0"/>
        <v>24</v>
      </c>
      <c r="C31" s="8" t="s">
        <v>628</v>
      </c>
      <c r="D31" s="11" t="s">
        <v>603</v>
      </c>
      <c r="E31" s="137" t="s">
        <v>641</v>
      </c>
    </row>
    <row r="32" spans="2:5" ht="15.75">
      <c r="B32" s="12"/>
      <c r="C32" s="12"/>
      <c r="D32" s="13" t="s">
        <v>244</v>
      </c>
      <c r="E32" s="14"/>
    </row>
    <row r="33" spans="2:5">
      <c r="B33" s="8">
        <v>25</v>
      </c>
      <c r="C33" s="8" t="s">
        <v>379</v>
      </c>
      <c r="D33" s="9" t="s">
        <v>387</v>
      </c>
      <c r="E33" s="10"/>
    </row>
    <row r="34" spans="2:5">
      <c r="B34" s="8">
        <f>B33+1</f>
        <v>26</v>
      </c>
      <c r="C34" s="8" t="s">
        <v>380</v>
      </c>
      <c r="D34" s="9" t="s">
        <v>388</v>
      </c>
      <c r="E34" s="10"/>
    </row>
    <row r="35" spans="2:5">
      <c r="B35" s="8">
        <f>B34+1</f>
        <v>27</v>
      </c>
      <c r="C35" s="8" t="s">
        <v>377</v>
      </c>
      <c r="D35" s="9" t="s">
        <v>199</v>
      </c>
      <c r="E35" s="10"/>
    </row>
    <row r="36" spans="2:5">
      <c r="B36" s="8">
        <f t="shared" si="0"/>
        <v>28</v>
      </c>
      <c r="C36" s="8" t="s">
        <v>378</v>
      </c>
      <c r="D36" s="9" t="s">
        <v>200</v>
      </c>
      <c r="E36" s="10"/>
    </row>
    <row r="37" spans="2:5">
      <c r="B37" s="8">
        <f t="shared" si="0"/>
        <v>29</v>
      </c>
      <c r="C37" s="8" t="s">
        <v>381</v>
      </c>
      <c r="D37" s="9" t="s">
        <v>201</v>
      </c>
      <c r="E37" s="10"/>
    </row>
    <row r="38" spans="2:5">
      <c r="B38" s="8">
        <f t="shared" si="0"/>
        <v>30</v>
      </c>
      <c r="C38" s="8" t="s">
        <v>382</v>
      </c>
      <c r="D38" s="9" t="s">
        <v>202</v>
      </c>
      <c r="E38" s="10"/>
    </row>
    <row r="39" spans="2:5">
      <c r="B39" s="8">
        <f t="shared" si="0"/>
        <v>31</v>
      </c>
      <c r="C39" s="8" t="s">
        <v>383</v>
      </c>
      <c r="D39" s="9" t="s">
        <v>221</v>
      </c>
      <c r="E39" s="10"/>
    </row>
    <row r="40" spans="2:5">
      <c r="B40" s="8">
        <f t="shared" si="0"/>
        <v>32</v>
      </c>
      <c r="C40" s="8" t="s">
        <v>384</v>
      </c>
      <c r="D40" s="9" t="s">
        <v>203</v>
      </c>
      <c r="E40" s="10"/>
    </row>
    <row r="41" spans="2:5">
      <c r="B41" s="8">
        <f t="shared" si="0"/>
        <v>33</v>
      </c>
      <c r="C41" s="8" t="s">
        <v>385</v>
      </c>
      <c r="D41" s="9" t="s">
        <v>374</v>
      </c>
      <c r="E41" s="10"/>
    </row>
    <row r="42" spans="2:5">
      <c r="B42" s="8">
        <f t="shared" si="0"/>
        <v>34</v>
      </c>
      <c r="C42" s="8" t="s">
        <v>386</v>
      </c>
      <c r="D42" s="9" t="s">
        <v>375</v>
      </c>
      <c r="E42" s="10"/>
    </row>
    <row r="44" spans="2:5" ht="15.75">
      <c r="B44" s="16" t="s">
        <v>376</v>
      </c>
      <c r="C44" s="16"/>
    </row>
  </sheetData>
  <mergeCells count="1">
    <mergeCell ref="B4:E4"/>
  </mergeCells>
  <phoneticPr fontId="13" type="noConversion"/>
  <pageMargins left="0.42" right="0.23622047244094491" top="0.67" bottom="0.98425196850393704" header="0.23622047244094491" footer="0.23622047244094491"/>
  <pageSetup paperSize="9" scale="79" orientation="portrait" r:id="rId1"/>
  <headerFooter alignWithMargins="0"/>
</worksheet>
</file>

<file path=xl/worksheets/sheet20.xml><?xml version="1.0" encoding="utf-8"?>
<worksheet xmlns="http://schemas.openxmlformats.org/spreadsheetml/2006/main" xmlns:r="http://schemas.openxmlformats.org/officeDocument/2006/relationships">
  <dimension ref="B2:AT63"/>
  <sheetViews>
    <sheetView showGridLines="0" view="pageBreakPreview" topLeftCell="A43" zoomScaleNormal="90" zoomScaleSheetLayoutView="100" workbookViewId="0">
      <selection activeCell="AD62" sqref="AD62"/>
    </sheetView>
  </sheetViews>
  <sheetFormatPr defaultColWidth="9.140625" defaultRowHeight="15"/>
  <cols>
    <col min="1" max="2" width="9.140625" style="53"/>
    <col min="3" max="3" width="59.5703125" style="53" customWidth="1"/>
    <col min="4" max="4" width="12.85546875" style="1" customWidth="1"/>
    <col min="5" max="5" width="19.7109375" style="53" hidden="1" customWidth="1"/>
    <col min="6" max="6" width="21.7109375" style="53" hidden="1" customWidth="1"/>
    <col min="7" max="21" width="19.7109375" style="53" hidden="1" customWidth="1"/>
    <col min="22" max="24" width="19.85546875" style="53" hidden="1" customWidth="1"/>
    <col min="25" max="25" width="21" style="53" hidden="1" customWidth="1"/>
    <col min="26" max="27" width="16.5703125" style="53" hidden="1" customWidth="1"/>
    <col min="28" max="28" width="17.28515625" style="53" hidden="1" customWidth="1"/>
    <col min="29" max="29" width="18.140625" style="53" bestFit="1" customWidth="1"/>
    <col min="30" max="31" width="17.85546875" style="53" bestFit="1" customWidth="1"/>
    <col min="32" max="32" width="18.140625" style="53" bestFit="1" customWidth="1"/>
    <col min="33" max="40" width="21" style="53" bestFit="1" customWidth="1"/>
    <col min="41" max="41" width="18.140625" style="53" bestFit="1" customWidth="1"/>
    <col min="42" max="42" width="20" style="53" customWidth="1"/>
    <col min="43" max="43" width="20.140625" style="53" customWidth="1"/>
    <col min="44" max="44" width="20" style="53" customWidth="1"/>
    <col min="45" max="45" width="18" style="53" customWidth="1"/>
    <col min="46" max="46" width="18" style="53" bestFit="1" customWidth="1"/>
    <col min="47" max="16384" width="9.140625" style="53"/>
  </cols>
  <sheetData>
    <row r="2" spans="2:46" ht="15.75">
      <c r="C2" s="126" t="s">
        <v>395</v>
      </c>
    </row>
    <row r="3" spans="2:46" ht="15.75">
      <c r="C3" s="126" t="s">
        <v>396</v>
      </c>
    </row>
    <row r="4" spans="2:46" ht="15.75">
      <c r="C4" s="52" t="s">
        <v>513</v>
      </c>
    </row>
    <row r="6" spans="2:46" ht="15.75">
      <c r="B6" s="647" t="s">
        <v>207</v>
      </c>
      <c r="C6" s="647" t="s">
        <v>16</v>
      </c>
      <c r="D6" s="647" t="s">
        <v>38</v>
      </c>
      <c r="E6" s="669" t="s">
        <v>514</v>
      </c>
      <c r="F6" s="670"/>
      <c r="G6" s="670"/>
      <c r="H6" s="670"/>
      <c r="I6" s="669" t="s">
        <v>514</v>
      </c>
      <c r="J6" s="670"/>
      <c r="K6" s="670"/>
      <c r="L6" s="670"/>
      <c r="M6" s="669" t="s">
        <v>514</v>
      </c>
      <c r="N6" s="670"/>
      <c r="O6" s="670"/>
      <c r="P6" s="670"/>
      <c r="Q6" s="669" t="s">
        <v>630</v>
      </c>
      <c r="R6" s="670"/>
      <c r="S6" s="670"/>
      <c r="T6" s="670"/>
      <c r="U6" s="669" t="s">
        <v>630</v>
      </c>
      <c r="V6" s="670"/>
      <c r="W6" s="670"/>
      <c r="X6" s="670"/>
      <c r="Y6" s="669" t="s">
        <v>630</v>
      </c>
      <c r="Z6" s="670"/>
      <c r="AA6" s="670"/>
      <c r="AB6" s="670"/>
      <c r="AC6" s="669" t="s">
        <v>680</v>
      </c>
      <c r="AD6" s="670"/>
      <c r="AE6" s="670"/>
      <c r="AF6" s="670"/>
      <c r="AG6" s="669" t="s">
        <v>680</v>
      </c>
      <c r="AH6" s="670"/>
      <c r="AI6" s="670"/>
      <c r="AJ6" s="670"/>
      <c r="AK6" s="669" t="s">
        <v>680</v>
      </c>
      <c r="AL6" s="670"/>
      <c r="AM6" s="670"/>
      <c r="AN6" s="670"/>
      <c r="AO6" s="669" t="s">
        <v>674</v>
      </c>
      <c r="AP6" s="670"/>
      <c r="AQ6" s="670"/>
      <c r="AR6" s="670"/>
      <c r="AS6" s="669" t="s">
        <v>674</v>
      </c>
      <c r="AT6" s="670"/>
    </row>
    <row r="7" spans="2:46" ht="15.75">
      <c r="B7" s="647"/>
      <c r="C7" s="647"/>
      <c r="D7" s="647"/>
      <c r="E7" s="437">
        <v>44652</v>
      </c>
      <c r="F7" s="437">
        <v>44682</v>
      </c>
      <c r="G7" s="437">
        <v>44713</v>
      </c>
      <c r="H7" s="437">
        <v>44743</v>
      </c>
      <c r="I7" s="437">
        <v>44774</v>
      </c>
      <c r="J7" s="437">
        <v>44805</v>
      </c>
      <c r="K7" s="437">
        <v>44835</v>
      </c>
      <c r="L7" s="437">
        <v>44866</v>
      </c>
      <c r="M7" s="437">
        <v>44896</v>
      </c>
      <c r="N7" s="437">
        <v>44927</v>
      </c>
      <c r="O7" s="437">
        <v>44958</v>
      </c>
      <c r="P7" s="437">
        <v>44986</v>
      </c>
      <c r="Q7" s="437">
        <v>45017</v>
      </c>
      <c r="R7" s="437">
        <v>45047</v>
      </c>
      <c r="S7" s="437">
        <v>45078</v>
      </c>
      <c r="T7" s="437">
        <v>45108</v>
      </c>
      <c r="U7" s="437">
        <v>45139</v>
      </c>
      <c r="V7" s="437">
        <v>45170</v>
      </c>
      <c r="W7" s="437">
        <v>45200</v>
      </c>
      <c r="X7" s="437">
        <v>45231</v>
      </c>
      <c r="Y7" s="437">
        <v>45261</v>
      </c>
      <c r="Z7" s="437">
        <v>45292</v>
      </c>
      <c r="AA7" s="437">
        <v>45323</v>
      </c>
      <c r="AB7" s="437">
        <v>45352</v>
      </c>
      <c r="AC7" s="437">
        <v>45383</v>
      </c>
      <c r="AD7" s="437">
        <v>45413</v>
      </c>
      <c r="AE7" s="437">
        <v>45444</v>
      </c>
      <c r="AF7" s="437">
        <v>45474</v>
      </c>
      <c r="AG7" s="437">
        <v>45505</v>
      </c>
      <c r="AH7" s="437">
        <v>45536</v>
      </c>
      <c r="AI7" s="437">
        <v>45566</v>
      </c>
      <c r="AJ7" s="437">
        <v>45597</v>
      </c>
      <c r="AK7" s="437">
        <v>45627</v>
      </c>
      <c r="AL7" s="437">
        <v>45658</v>
      </c>
      <c r="AM7" s="437">
        <v>45689</v>
      </c>
      <c r="AN7" s="437">
        <v>45717</v>
      </c>
      <c r="AO7" s="437">
        <v>45748</v>
      </c>
      <c r="AP7" s="437">
        <v>45778</v>
      </c>
      <c r="AQ7" s="437">
        <v>45809</v>
      </c>
      <c r="AR7" s="437">
        <v>45839</v>
      </c>
      <c r="AS7" s="437">
        <v>45870</v>
      </c>
      <c r="AT7" s="437">
        <v>45901</v>
      </c>
    </row>
    <row r="8" spans="2:46" ht="15.75">
      <c r="B8" s="72" t="s">
        <v>64</v>
      </c>
      <c r="C8" s="101" t="s">
        <v>515</v>
      </c>
      <c r="D8" s="175"/>
      <c r="E8" s="73"/>
      <c r="F8" s="73"/>
      <c r="G8" s="73"/>
      <c r="H8" s="73"/>
      <c r="I8" s="73"/>
      <c r="J8" s="73"/>
      <c r="K8" s="73"/>
      <c r="L8" s="73"/>
      <c r="M8" s="73"/>
      <c r="N8" s="73"/>
      <c r="O8" s="73"/>
      <c r="P8" s="73"/>
      <c r="Q8" s="73"/>
      <c r="R8" s="73"/>
      <c r="S8" s="73"/>
      <c r="T8" s="73"/>
      <c r="U8" s="73"/>
      <c r="V8" s="73"/>
      <c r="W8" s="73"/>
      <c r="X8" s="73"/>
      <c r="Y8" s="73"/>
      <c r="Z8" s="73"/>
      <c r="AA8" s="73"/>
      <c r="AB8" s="73"/>
      <c r="AC8" s="73"/>
      <c r="AD8" s="73"/>
      <c r="AE8" s="73"/>
      <c r="AF8" s="73"/>
      <c r="AG8" s="73"/>
      <c r="AH8" s="73"/>
      <c r="AI8" s="73"/>
      <c r="AJ8" s="73"/>
      <c r="AK8" s="73"/>
      <c r="AL8" s="73"/>
      <c r="AM8" s="73"/>
      <c r="AN8" s="73"/>
      <c r="AO8" s="73"/>
      <c r="AP8" s="73"/>
      <c r="AQ8" s="73"/>
      <c r="AR8" s="73"/>
      <c r="AS8" s="73"/>
      <c r="AT8" s="73"/>
    </row>
    <row r="9" spans="2:46">
      <c r="B9" s="175">
        <v>1</v>
      </c>
      <c r="C9" s="73" t="s">
        <v>516</v>
      </c>
      <c r="D9" s="175" t="s">
        <v>517</v>
      </c>
      <c r="E9" s="438">
        <v>112687.91999999987</v>
      </c>
      <c r="F9" s="439">
        <f t="shared" ref="F9:Y9" si="0">(E9+E16-E51)</f>
        <v>103269.22999999957</v>
      </c>
      <c r="G9" s="439">
        <f t="shared" si="0"/>
        <v>98887.349999999453</v>
      </c>
      <c r="H9" s="439">
        <f t="shared" si="0"/>
        <v>95382.569999999425</v>
      </c>
      <c r="I9" s="439">
        <f t="shared" si="0"/>
        <v>90342.839999999735</v>
      </c>
      <c r="J9" s="439">
        <f t="shared" si="0"/>
        <v>201985.4499999996</v>
      </c>
      <c r="K9" s="439">
        <f t="shared" si="0"/>
        <v>182080.73999999958</v>
      </c>
      <c r="L9" s="439">
        <f t="shared" si="0"/>
        <v>185065.21999999968</v>
      </c>
      <c r="M9" s="439">
        <f t="shared" si="0"/>
        <v>190155.57999999961</v>
      </c>
      <c r="N9" s="439">
        <f t="shared" si="0"/>
        <v>175050.17999999947</v>
      </c>
      <c r="O9" s="439">
        <f t="shared" si="0"/>
        <v>164020.81999999948</v>
      </c>
      <c r="P9" s="439">
        <f t="shared" si="0"/>
        <v>196109.79999999944</v>
      </c>
      <c r="Q9" s="439">
        <f t="shared" si="0"/>
        <v>126432.6999999996</v>
      </c>
      <c r="R9" s="439">
        <f t="shared" si="0"/>
        <v>90149.619999999471</v>
      </c>
      <c r="S9" s="439">
        <f t="shared" si="0"/>
        <v>120017.86999999959</v>
      </c>
      <c r="T9" s="439">
        <f t="shared" si="0"/>
        <v>190012.68999999951</v>
      </c>
      <c r="U9" s="439">
        <f t="shared" si="0"/>
        <v>56066.5699999996</v>
      </c>
      <c r="V9" s="439">
        <f t="shared" si="0"/>
        <v>82404.749999999884</v>
      </c>
      <c r="W9" s="439">
        <f t="shared" si="0"/>
        <v>70484.320000000007</v>
      </c>
      <c r="X9" s="439">
        <f t="shared" si="0"/>
        <v>67324.04999999993</v>
      </c>
      <c r="Y9" s="440">
        <f t="shared" si="0"/>
        <v>151113.24999999994</v>
      </c>
      <c r="Z9" s="440">
        <f>(Y9+Y16-Y51)</f>
        <v>157793.27999999997</v>
      </c>
      <c r="AA9" s="440">
        <f t="shared" ref="AA9:AG9" si="1">(Z9+Z16-Z51)</f>
        <v>173348.59999999998</v>
      </c>
      <c r="AB9" s="441">
        <f t="shared" si="1"/>
        <v>139012.36000000004</v>
      </c>
      <c r="AC9" s="440">
        <f t="shared" si="1"/>
        <v>173364.41000000003</v>
      </c>
      <c r="AD9" s="440">
        <f t="shared" si="1"/>
        <v>107412.00000000006</v>
      </c>
      <c r="AE9" s="440">
        <f t="shared" si="1"/>
        <v>133153.94</v>
      </c>
      <c r="AF9" s="439">
        <f t="shared" si="1"/>
        <v>182098.11</v>
      </c>
      <c r="AG9" s="439">
        <f t="shared" si="1"/>
        <v>130433.50999999998</v>
      </c>
      <c r="AH9" s="439">
        <f t="shared" ref="AH9" si="2">(AG9+AG16-AG51)</f>
        <v>113150.17999999993</v>
      </c>
      <c r="AI9" s="439">
        <f t="shared" ref="AI9" si="3">(AH9+AH16-AH51)</f>
        <v>128598.36999999976</v>
      </c>
      <c r="AJ9" s="439">
        <f t="shared" ref="AJ9" si="4">(AI9+AI16-AI51)</f>
        <v>154567.29999999958</v>
      </c>
      <c r="AK9" s="439">
        <f t="shared" ref="AK9" si="5">(AJ9+AJ16-AJ51)</f>
        <v>250738.17999999959</v>
      </c>
      <c r="AL9" s="439">
        <f t="shared" ref="AL9" si="6">(AK9+AK16-AK51)</f>
        <v>332782.79999999941</v>
      </c>
      <c r="AM9" s="439">
        <f t="shared" ref="AM9" si="7">(AL9+AL16-AL51)</f>
        <v>170388.9799999994</v>
      </c>
      <c r="AN9" s="439">
        <f t="shared" ref="AN9" si="8">(AM9+AM16-AM51)</f>
        <v>150169.88999999932</v>
      </c>
      <c r="AO9" s="440">
        <f t="shared" ref="AO9:AT9" si="9">(AN9+AN16-AN51)</f>
        <v>312786.11999999947</v>
      </c>
      <c r="AP9" s="440">
        <f t="shared" si="9"/>
        <v>307732.67999999953</v>
      </c>
      <c r="AQ9" s="440">
        <f t="shared" si="9"/>
        <v>300086.73999999953</v>
      </c>
      <c r="AR9" s="440">
        <f t="shared" si="9"/>
        <v>344073.0899999995</v>
      </c>
      <c r="AS9" s="440">
        <f t="shared" si="9"/>
        <v>238005.06999999942</v>
      </c>
      <c r="AT9" s="440">
        <f t="shared" si="9"/>
        <v>70984.98999999935</v>
      </c>
    </row>
    <row r="10" spans="2:46">
      <c r="B10" s="175">
        <f>B9+1</f>
        <v>2</v>
      </c>
      <c r="C10" s="73" t="s">
        <v>518</v>
      </c>
      <c r="D10" s="175" t="s">
        <v>519</v>
      </c>
      <c r="E10" s="442">
        <v>462500813.56042075</v>
      </c>
      <c r="F10" s="443">
        <f t="shared" ref="F10:V10" si="10">F9*E35</f>
        <v>513554004.67142773</v>
      </c>
      <c r="G10" s="443">
        <f t="shared" si="10"/>
        <v>537802237.62608659</v>
      </c>
      <c r="H10" s="443">
        <f t="shared" si="10"/>
        <v>528398013.73524374</v>
      </c>
      <c r="I10" s="443">
        <f t="shared" si="10"/>
        <v>471188955.1793471</v>
      </c>
      <c r="J10" s="443">
        <f t="shared" si="10"/>
        <v>1104019606.6867518</v>
      </c>
      <c r="K10" s="443">
        <f t="shared" si="10"/>
        <v>968567208.15883255</v>
      </c>
      <c r="L10" s="443">
        <f t="shared" si="10"/>
        <v>999537057.42459249</v>
      </c>
      <c r="M10" s="443">
        <f t="shared" si="10"/>
        <v>1041346917.2946646</v>
      </c>
      <c r="N10" s="443">
        <f t="shared" si="10"/>
        <v>975063491.33758855</v>
      </c>
      <c r="O10" s="443">
        <f t="shared" si="10"/>
        <v>932206638.35809517</v>
      </c>
      <c r="P10" s="443">
        <f t="shared" si="10"/>
        <v>1160383354.247375</v>
      </c>
      <c r="Q10" s="443">
        <f t="shared" si="10"/>
        <v>694731247.17629313</v>
      </c>
      <c r="R10" s="443">
        <f t="shared" si="10"/>
        <v>496508665.95033598</v>
      </c>
      <c r="S10" s="443">
        <f t="shared" si="10"/>
        <v>684510457.09046066</v>
      </c>
      <c r="T10" s="443">
        <f t="shared" si="10"/>
        <v>1109340826.7576485</v>
      </c>
      <c r="U10" s="443">
        <f t="shared" si="10"/>
        <v>330683887.50432068</v>
      </c>
      <c r="V10" s="443">
        <f t="shared" si="10"/>
        <v>473108787.37691611</v>
      </c>
      <c r="W10" s="443">
        <f>W9*V35</f>
        <v>408894583.05181086</v>
      </c>
      <c r="X10" s="443">
        <f t="shared" ref="X10:Y10" si="11">X9*W35</f>
        <v>391703055.70732886</v>
      </c>
      <c r="Y10" s="444">
        <f t="shared" si="11"/>
        <v>903847360.45599377</v>
      </c>
      <c r="Z10" s="445">
        <f>Z9*Y35</f>
        <v>983294934.21504593</v>
      </c>
      <c r="AA10" s="444">
        <f>AA9*Z35</f>
        <v>1082811634.2243986</v>
      </c>
      <c r="AB10" s="446">
        <f t="shared" ref="AB10:AG10" si="12">AB9*AA35</f>
        <v>893869969.13688231</v>
      </c>
      <c r="AC10" s="444">
        <f t="shared" si="12"/>
        <v>1061087742.4144394</v>
      </c>
      <c r="AD10" s="444">
        <f t="shared" si="12"/>
        <v>608131074.09123242</v>
      </c>
      <c r="AE10" s="444">
        <f t="shared" si="12"/>
        <v>760882011.44652116</v>
      </c>
      <c r="AF10" s="443">
        <f t="shared" si="12"/>
        <v>1068356833.1321594</v>
      </c>
      <c r="AG10" s="443">
        <f t="shared" si="12"/>
        <v>772896216.91408539</v>
      </c>
      <c r="AH10" s="443">
        <f t="shared" ref="AH10" si="13">AH9*AG35</f>
        <v>673933791.45128453</v>
      </c>
      <c r="AI10" s="443">
        <f t="shared" ref="AI10" si="14">AI9*AH35</f>
        <v>744692727.88900661</v>
      </c>
      <c r="AJ10" s="443">
        <f t="shared" ref="AJ10" si="15">AJ9*AI35</f>
        <v>930231986.58777821</v>
      </c>
      <c r="AK10" s="443">
        <f t="shared" ref="AK10" si="16">AK9*AJ35</f>
        <v>1481299312.3138564</v>
      </c>
      <c r="AL10" s="443">
        <f t="shared" ref="AL10" si="17">AL9*AK35</f>
        <v>2018737848.910615</v>
      </c>
      <c r="AM10" s="443">
        <f t="shared" ref="AM10" si="18">AM9*AL35</f>
        <v>1028961642.9589043</v>
      </c>
      <c r="AN10" s="443">
        <f t="shared" ref="AN10:AR10" si="19">AN9*AM35</f>
        <v>913345576.11507595</v>
      </c>
      <c r="AO10" s="444">
        <f t="shared" si="19"/>
        <v>1975348302.8616316</v>
      </c>
      <c r="AP10" s="444">
        <f t="shared" si="19"/>
        <v>1794872855.7068491</v>
      </c>
      <c r="AQ10" s="444">
        <f t="shared" si="19"/>
        <v>1665785022.7375693</v>
      </c>
      <c r="AR10" s="444">
        <f t="shared" si="19"/>
        <v>1851371063.7234046</v>
      </c>
      <c r="AS10" s="444">
        <f>AS9*AR35</f>
        <v>1263028101.6289341</v>
      </c>
      <c r="AT10" s="444">
        <f>AT9*AS35</f>
        <v>371091897.68067378</v>
      </c>
    </row>
    <row r="11" spans="2:46" ht="15.75">
      <c r="B11" s="72" t="s">
        <v>68</v>
      </c>
      <c r="C11" s="101" t="s">
        <v>520</v>
      </c>
      <c r="D11" s="175"/>
      <c r="E11" s="442"/>
      <c r="F11" s="442"/>
      <c r="G11" s="442"/>
      <c r="H11" s="442"/>
      <c r="I11" s="442"/>
      <c r="J11" s="442"/>
      <c r="K11" s="442"/>
      <c r="L11" s="442"/>
      <c r="M11" s="442"/>
      <c r="N11" s="442"/>
      <c r="O11" s="442"/>
      <c r="P11" s="442"/>
      <c r="Q11" s="442"/>
      <c r="R11" s="442"/>
      <c r="S11" s="442"/>
      <c r="T11" s="442"/>
      <c r="U11" s="442"/>
      <c r="V11" s="442"/>
      <c r="W11" s="442"/>
      <c r="X11" s="442"/>
      <c r="Y11" s="447"/>
      <c r="Z11" s="447"/>
      <c r="AA11" s="447"/>
      <c r="AB11" s="448"/>
      <c r="AC11" s="447"/>
      <c r="AD11" s="447"/>
      <c r="AE11" s="447"/>
      <c r="AF11" s="442"/>
      <c r="AG11" s="503"/>
      <c r="AH11" s="447"/>
      <c r="AI11" s="447"/>
      <c r="AJ11" s="442"/>
      <c r="AK11" s="447"/>
      <c r="AL11" s="447"/>
      <c r="AM11" s="447"/>
      <c r="AN11" s="442"/>
      <c r="AO11" s="447"/>
      <c r="AP11" s="447"/>
      <c r="AQ11" s="447"/>
      <c r="AR11" s="447"/>
      <c r="AS11" s="447"/>
      <c r="AT11" s="447"/>
    </row>
    <row r="12" spans="2:46">
      <c r="B12" s="175">
        <f>B10+1</f>
        <v>3</v>
      </c>
      <c r="C12" s="73" t="s">
        <v>521</v>
      </c>
      <c r="D12" s="175" t="s">
        <v>517</v>
      </c>
      <c r="E12" s="438">
        <v>465057.30999999971</v>
      </c>
      <c r="F12" s="449">
        <v>381252.11999999988</v>
      </c>
      <c r="G12" s="449">
        <v>415855.22</v>
      </c>
      <c r="H12" s="449">
        <v>478723.27000000025</v>
      </c>
      <c r="I12" s="449">
        <v>552886.60999999987</v>
      </c>
      <c r="J12" s="449">
        <v>468178.29</v>
      </c>
      <c r="K12" s="449">
        <v>486262.4800000001</v>
      </c>
      <c r="L12" s="449">
        <v>500566.36</v>
      </c>
      <c r="M12" s="449">
        <v>476872.59999999986</v>
      </c>
      <c r="N12" s="449">
        <v>487985.64</v>
      </c>
      <c r="O12" s="449">
        <v>240418.97999999998</v>
      </c>
      <c r="P12" s="449">
        <v>461543.90000000014</v>
      </c>
      <c r="Q12" s="449">
        <v>463886.91999999993</v>
      </c>
      <c r="R12" s="449">
        <v>533987.25000000012</v>
      </c>
      <c r="S12" s="449">
        <v>314347.81999999995</v>
      </c>
      <c r="T12" s="449">
        <v>341801.88000000006</v>
      </c>
      <c r="U12" s="449">
        <v>580363.18000000028</v>
      </c>
      <c r="V12" s="449">
        <v>487894.57000000012</v>
      </c>
      <c r="W12" s="449">
        <v>534148.73</v>
      </c>
      <c r="X12" s="449">
        <v>457793.2</v>
      </c>
      <c r="Y12" s="450">
        <v>353385.03</v>
      </c>
      <c r="Z12" s="450">
        <v>509109.32</v>
      </c>
      <c r="AA12" s="450">
        <v>367825.76</v>
      </c>
      <c r="AB12" s="451">
        <v>484731.05</v>
      </c>
      <c r="AC12" s="450">
        <v>370279.59</v>
      </c>
      <c r="AD12" s="450">
        <v>495085.94</v>
      </c>
      <c r="AE12" s="450">
        <v>380727.17</v>
      </c>
      <c r="AF12" s="449">
        <v>187013.4</v>
      </c>
      <c r="AG12" s="449">
        <v>220861.66999999995</v>
      </c>
      <c r="AH12" s="452">
        <v>459259.18999999977</v>
      </c>
      <c r="AI12" s="452">
        <v>502762.92999999988</v>
      </c>
      <c r="AJ12" s="453">
        <v>538873.88</v>
      </c>
      <c r="AK12" s="452">
        <v>530781.61999999976</v>
      </c>
      <c r="AL12" s="452">
        <v>337909.18000000005</v>
      </c>
      <c r="AM12" s="452">
        <v>471276.90999999992</v>
      </c>
      <c r="AN12" s="453">
        <v>646955.23000000021</v>
      </c>
      <c r="AO12" s="454">
        <v>425437.56</v>
      </c>
      <c r="AP12" s="454">
        <v>389301.06</v>
      </c>
      <c r="AQ12" s="454">
        <v>287859.34999999998</v>
      </c>
      <c r="AR12" s="454">
        <v>230021.98</v>
      </c>
      <c r="AS12" s="454">
        <v>285420.91999999993</v>
      </c>
      <c r="AT12" s="454">
        <v>461883.02</v>
      </c>
    </row>
    <row r="13" spans="2:46">
      <c r="B13" s="175">
        <f>B12+1</f>
        <v>4</v>
      </c>
      <c r="C13" s="73" t="s">
        <v>522</v>
      </c>
      <c r="D13" s="175" t="s">
        <v>517</v>
      </c>
      <c r="E13" s="442">
        <v>0</v>
      </c>
      <c r="F13" s="442">
        <v>0</v>
      </c>
      <c r="G13" s="442">
        <v>0</v>
      </c>
      <c r="H13" s="442">
        <v>0</v>
      </c>
      <c r="I13" s="442">
        <v>0</v>
      </c>
      <c r="J13" s="442">
        <v>0</v>
      </c>
      <c r="K13" s="442">
        <v>0</v>
      </c>
      <c r="L13" s="442">
        <v>0</v>
      </c>
      <c r="M13" s="442">
        <v>0</v>
      </c>
      <c r="N13" s="442">
        <v>0</v>
      </c>
      <c r="O13" s="442">
        <v>0</v>
      </c>
      <c r="P13" s="442">
        <v>0</v>
      </c>
      <c r="Q13" s="442">
        <v>0</v>
      </c>
      <c r="R13" s="442">
        <v>0</v>
      </c>
      <c r="S13" s="442">
        <v>0</v>
      </c>
      <c r="T13" s="442">
        <v>0</v>
      </c>
      <c r="U13" s="442">
        <v>0</v>
      </c>
      <c r="V13" s="455">
        <v>0</v>
      </c>
      <c r="W13" s="455">
        <v>0</v>
      </c>
      <c r="X13" s="455">
        <v>0</v>
      </c>
      <c r="Y13" s="447">
        <v>0</v>
      </c>
      <c r="Z13" s="448">
        <v>0</v>
      </c>
      <c r="AA13" s="448">
        <v>0</v>
      </c>
      <c r="AB13" s="448">
        <v>0</v>
      </c>
      <c r="AC13" s="447">
        <v>0</v>
      </c>
      <c r="AD13" s="447">
        <v>0</v>
      </c>
      <c r="AE13" s="447">
        <v>0</v>
      </c>
      <c r="AF13" s="442">
        <v>0</v>
      </c>
      <c r="AG13" s="504"/>
      <c r="AH13" s="447"/>
      <c r="AI13" s="447"/>
      <c r="AJ13" s="442"/>
      <c r="AK13" s="447"/>
      <c r="AL13" s="447"/>
      <c r="AM13" s="447"/>
      <c r="AN13" s="442"/>
      <c r="AO13" s="447"/>
      <c r="AP13" s="447"/>
      <c r="AQ13" s="447"/>
      <c r="AR13" s="447"/>
      <c r="AS13" s="447">
        <v>0</v>
      </c>
      <c r="AT13" s="447">
        <v>0</v>
      </c>
    </row>
    <row r="14" spans="2:46">
      <c r="B14" s="175">
        <f>B13+1</f>
        <v>5</v>
      </c>
      <c r="C14" s="73" t="s">
        <v>523</v>
      </c>
      <c r="D14" s="175" t="s">
        <v>517</v>
      </c>
      <c r="E14" s="438">
        <v>465057.30999999971</v>
      </c>
      <c r="F14" s="438">
        <f t="shared" ref="F14:V14" si="20">F12+F13</f>
        <v>381252.11999999988</v>
      </c>
      <c r="G14" s="438">
        <f t="shared" si="20"/>
        <v>415855.22</v>
      </c>
      <c r="H14" s="438">
        <f t="shared" si="20"/>
        <v>478723.27000000025</v>
      </c>
      <c r="I14" s="438">
        <f t="shared" si="20"/>
        <v>552886.60999999987</v>
      </c>
      <c r="J14" s="438">
        <f t="shared" si="20"/>
        <v>468178.29</v>
      </c>
      <c r="K14" s="438">
        <f t="shared" si="20"/>
        <v>486262.4800000001</v>
      </c>
      <c r="L14" s="438">
        <f t="shared" si="20"/>
        <v>500566.36</v>
      </c>
      <c r="M14" s="438">
        <f t="shared" si="20"/>
        <v>476872.59999999986</v>
      </c>
      <c r="N14" s="438">
        <f t="shared" si="20"/>
        <v>487985.64</v>
      </c>
      <c r="O14" s="438">
        <f t="shared" si="20"/>
        <v>240418.97999999998</v>
      </c>
      <c r="P14" s="438">
        <f t="shared" si="20"/>
        <v>461543.90000000014</v>
      </c>
      <c r="Q14" s="438">
        <f t="shared" si="20"/>
        <v>463886.91999999993</v>
      </c>
      <c r="R14" s="438">
        <f t="shared" si="20"/>
        <v>533987.25000000012</v>
      </c>
      <c r="S14" s="438">
        <f t="shared" si="20"/>
        <v>314347.81999999995</v>
      </c>
      <c r="T14" s="438">
        <f t="shared" si="20"/>
        <v>341801.88000000006</v>
      </c>
      <c r="U14" s="438">
        <f t="shared" si="20"/>
        <v>580363.18000000028</v>
      </c>
      <c r="V14" s="438">
        <f t="shared" si="20"/>
        <v>487894.57000000012</v>
      </c>
      <c r="W14" s="438">
        <f>W12+W13</f>
        <v>534148.73</v>
      </c>
      <c r="X14" s="438">
        <f t="shared" ref="X14:Z14" si="21">X12+X13</f>
        <v>457793.2</v>
      </c>
      <c r="Y14" s="456">
        <f t="shared" si="21"/>
        <v>353385.03</v>
      </c>
      <c r="Z14" s="456">
        <f t="shared" si="21"/>
        <v>509109.32</v>
      </c>
      <c r="AA14" s="456">
        <f>AA12+AA13</f>
        <v>367825.76</v>
      </c>
      <c r="AB14" s="457">
        <f t="shared" ref="AB14:AF14" si="22">AB12+AB13</f>
        <v>484731.05</v>
      </c>
      <c r="AC14" s="456">
        <f t="shared" si="22"/>
        <v>370279.59</v>
      </c>
      <c r="AD14" s="456">
        <f t="shared" si="22"/>
        <v>495085.94</v>
      </c>
      <c r="AE14" s="456">
        <f t="shared" si="22"/>
        <v>380727.17</v>
      </c>
      <c r="AF14" s="438">
        <f t="shared" si="22"/>
        <v>187013.4</v>
      </c>
      <c r="AG14" s="438">
        <f t="shared" ref="AG14:AR14" si="23">AG12+AG13</f>
        <v>220861.66999999995</v>
      </c>
      <c r="AH14" s="438">
        <f t="shared" si="23"/>
        <v>459259.18999999977</v>
      </c>
      <c r="AI14" s="438">
        <f t="shared" si="23"/>
        <v>502762.92999999988</v>
      </c>
      <c r="AJ14" s="438">
        <f t="shared" si="23"/>
        <v>538873.88</v>
      </c>
      <c r="AK14" s="438">
        <f t="shared" si="23"/>
        <v>530781.61999999976</v>
      </c>
      <c r="AL14" s="438">
        <f t="shared" si="23"/>
        <v>337909.18000000005</v>
      </c>
      <c r="AM14" s="438">
        <f t="shared" si="23"/>
        <v>471276.90999999992</v>
      </c>
      <c r="AN14" s="438">
        <f t="shared" si="23"/>
        <v>646955.23000000021</v>
      </c>
      <c r="AO14" s="456">
        <f t="shared" si="23"/>
        <v>425437.56</v>
      </c>
      <c r="AP14" s="456">
        <f t="shared" si="23"/>
        <v>389301.06</v>
      </c>
      <c r="AQ14" s="456">
        <f t="shared" si="23"/>
        <v>287859.34999999998</v>
      </c>
      <c r="AR14" s="456">
        <f t="shared" si="23"/>
        <v>230021.98</v>
      </c>
      <c r="AS14" s="456">
        <f>AS12+AS13</f>
        <v>285420.91999999993</v>
      </c>
      <c r="AT14" s="456">
        <f>AT12+AT13</f>
        <v>461883.02</v>
      </c>
    </row>
    <row r="15" spans="2:46">
      <c r="B15" s="175">
        <f>B14+1</f>
        <v>6</v>
      </c>
      <c r="C15" s="73" t="s">
        <v>524</v>
      </c>
      <c r="D15" s="175" t="s">
        <v>517</v>
      </c>
      <c r="E15" s="438">
        <v>3720.4584799999975</v>
      </c>
      <c r="F15" s="449">
        <f t="shared" ref="F15:AF15" si="24">F14*0.8%</f>
        <v>3050.016959999999</v>
      </c>
      <c r="G15" s="449">
        <f t="shared" si="24"/>
        <v>3326.8417599999998</v>
      </c>
      <c r="H15" s="449">
        <f t="shared" si="24"/>
        <v>3829.7861600000019</v>
      </c>
      <c r="I15" s="449">
        <f t="shared" si="24"/>
        <v>4423.0928799999992</v>
      </c>
      <c r="J15" s="449">
        <f t="shared" si="24"/>
        <v>3745.42632</v>
      </c>
      <c r="K15" s="449">
        <f t="shared" si="24"/>
        <v>3890.0998400000008</v>
      </c>
      <c r="L15" s="449">
        <f t="shared" si="24"/>
        <v>4004.5308799999998</v>
      </c>
      <c r="M15" s="449">
        <f t="shared" si="24"/>
        <v>3814.9807999999989</v>
      </c>
      <c r="N15" s="449">
        <f t="shared" si="24"/>
        <v>3903.8851200000004</v>
      </c>
      <c r="O15" s="449">
        <f t="shared" si="24"/>
        <v>1923.3518399999998</v>
      </c>
      <c r="P15" s="449">
        <f t="shared" si="24"/>
        <v>3692.351200000001</v>
      </c>
      <c r="Q15" s="449">
        <f t="shared" si="24"/>
        <v>3711.0953599999993</v>
      </c>
      <c r="R15" s="449">
        <f t="shared" si="24"/>
        <v>4271.898000000001</v>
      </c>
      <c r="S15" s="449">
        <f t="shared" si="24"/>
        <v>2514.7825599999996</v>
      </c>
      <c r="T15" s="449">
        <f t="shared" si="24"/>
        <v>2734.4150400000008</v>
      </c>
      <c r="U15" s="449">
        <f t="shared" si="24"/>
        <v>4642.9054400000023</v>
      </c>
      <c r="V15" s="449">
        <f t="shared" si="24"/>
        <v>3903.1565600000013</v>
      </c>
      <c r="W15" s="449">
        <f t="shared" si="24"/>
        <v>4273.18984</v>
      </c>
      <c r="X15" s="449">
        <f t="shared" si="24"/>
        <v>3662.3456000000001</v>
      </c>
      <c r="Y15" s="450">
        <f t="shared" si="24"/>
        <v>2827.0802400000002</v>
      </c>
      <c r="Z15" s="450">
        <f t="shared" si="24"/>
        <v>4072.8745600000002</v>
      </c>
      <c r="AA15" s="450">
        <f t="shared" si="24"/>
        <v>2942.60608</v>
      </c>
      <c r="AB15" s="451">
        <f t="shared" si="24"/>
        <v>3877.8483999999999</v>
      </c>
      <c r="AC15" s="450">
        <f t="shared" si="24"/>
        <v>2962.2367200000003</v>
      </c>
      <c r="AD15" s="450">
        <f t="shared" si="24"/>
        <v>3960.6875199999999</v>
      </c>
      <c r="AE15" s="450">
        <f t="shared" si="24"/>
        <v>3045.81736</v>
      </c>
      <c r="AF15" s="449">
        <f t="shared" si="24"/>
        <v>1496.1071999999999</v>
      </c>
      <c r="AG15" s="449">
        <f t="shared" ref="AG15:AR15" si="25">AG14*0.8%</f>
        <v>1766.8933599999996</v>
      </c>
      <c r="AH15" s="449">
        <f t="shared" si="25"/>
        <v>3674.0735199999981</v>
      </c>
      <c r="AI15" s="449">
        <f t="shared" si="25"/>
        <v>4022.103439999999</v>
      </c>
      <c r="AJ15" s="449">
        <f t="shared" si="25"/>
        <v>4310.9910399999999</v>
      </c>
      <c r="AK15" s="449">
        <f t="shared" si="25"/>
        <v>4246.252959999998</v>
      </c>
      <c r="AL15" s="449">
        <f t="shared" si="25"/>
        <v>2703.2734400000004</v>
      </c>
      <c r="AM15" s="449">
        <f t="shared" si="25"/>
        <v>3770.2152799999994</v>
      </c>
      <c r="AN15" s="449">
        <f t="shared" si="25"/>
        <v>5175.641840000002</v>
      </c>
      <c r="AO15" s="450">
        <f t="shared" si="25"/>
        <v>3403.5004800000002</v>
      </c>
      <c r="AP15" s="450">
        <f t="shared" si="25"/>
        <v>3114.4084800000001</v>
      </c>
      <c r="AQ15" s="450">
        <f t="shared" si="25"/>
        <v>2302.8748000000001</v>
      </c>
      <c r="AR15" s="450">
        <f t="shared" si="25"/>
        <v>1840.1758400000001</v>
      </c>
      <c r="AS15" s="450">
        <f>AS14*0.8%</f>
        <v>2283.3673599999993</v>
      </c>
      <c r="AT15" s="450">
        <f>AT14*0.8%</f>
        <v>3695.0641600000004</v>
      </c>
    </row>
    <row r="16" spans="2:46">
      <c r="B16" s="175">
        <f>B15+1</f>
        <v>7</v>
      </c>
      <c r="C16" s="73" t="s">
        <v>525</v>
      </c>
      <c r="D16" s="175" t="s">
        <v>517</v>
      </c>
      <c r="E16" s="438">
        <v>461336.85151999973</v>
      </c>
      <c r="F16" s="438">
        <f t="shared" ref="F16:AF16" si="26">F14-F15</f>
        <v>378202.1030399999</v>
      </c>
      <c r="G16" s="438">
        <f t="shared" si="26"/>
        <v>412528.37823999999</v>
      </c>
      <c r="H16" s="438">
        <f t="shared" si="26"/>
        <v>474893.48384000023</v>
      </c>
      <c r="I16" s="438">
        <f t="shared" si="26"/>
        <v>548463.51711999986</v>
      </c>
      <c r="J16" s="438">
        <f t="shared" si="26"/>
        <v>464432.86367999995</v>
      </c>
      <c r="K16" s="438">
        <f t="shared" si="26"/>
        <v>482372.38016000012</v>
      </c>
      <c r="L16" s="438">
        <f t="shared" si="26"/>
        <v>496561.82912000001</v>
      </c>
      <c r="M16" s="438">
        <f t="shared" si="26"/>
        <v>473057.61919999984</v>
      </c>
      <c r="N16" s="438">
        <f t="shared" si="26"/>
        <v>484081.75488000002</v>
      </c>
      <c r="O16" s="438">
        <f t="shared" si="26"/>
        <v>238495.62815999999</v>
      </c>
      <c r="P16" s="438">
        <f t="shared" si="26"/>
        <v>457851.54880000016</v>
      </c>
      <c r="Q16" s="438">
        <f t="shared" si="26"/>
        <v>460175.82463999995</v>
      </c>
      <c r="R16" s="438">
        <f t="shared" si="26"/>
        <v>529715.35200000007</v>
      </c>
      <c r="S16" s="438">
        <f t="shared" si="26"/>
        <v>311833.03743999993</v>
      </c>
      <c r="T16" s="438">
        <f t="shared" si="26"/>
        <v>339067.46496000007</v>
      </c>
      <c r="U16" s="438">
        <f t="shared" si="26"/>
        <v>575720.27456000028</v>
      </c>
      <c r="V16" s="438">
        <f t="shared" si="26"/>
        <v>483991.41344000015</v>
      </c>
      <c r="W16" s="438">
        <f t="shared" si="26"/>
        <v>529875.54015999998</v>
      </c>
      <c r="X16" s="438">
        <f t="shared" si="26"/>
        <v>454130.85440000001</v>
      </c>
      <c r="Y16" s="456">
        <f t="shared" si="26"/>
        <v>350557.94976000005</v>
      </c>
      <c r="Z16" s="456">
        <f t="shared" si="26"/>
        <v>505036.44543999998</v>
      </c>
      <c r="AA16" s="456">
        <f t="shared" si="26"/>
        <v>364883.15392000001</v>
      </c>
      <c r="AB16" s="457">
        <f t="shared" si="26"/>
        <v>480853.20159999997</v>
      </c>
      <c r="AC16" s="456">
        <f t="shared" si="26"/>
        <v>367317.35328000004</v>
      </c>
      <c r="AD16" s="456">
        <f t="shared" si="26"/>
        <v>491125.25248000002</v>
      </c>
      <c r="AE16" s="456">
        <f t="shared" si="26"/>
        <v>377681.35264</v>
      </c>
      <c r="AF16" s="438">
        <f t="shared" si="26"/>
        <v>185517.2928</v>
      </c>
      <c r="AG16" s="438">
        <f t="shared" ref="AG16:AR16" si="27">AG14-AG15</f>
        <v>219094.77663999997</v>
      </c>
      <c r="AH16" s="438">
        <f t="shared" si="27"/>
        <v>455585.11647999979</v>
      </c>
      <c r="AI16" s="438">
        <f t="shared" si="27"/>
        <v>498740.8265599999</v>
      </c>
      <c r="AJ16" s="438">
        <f t="shared" si="27"/>
        <v>534562.88896000001</v>
      </c>
      <c r="AK16" s="438">
        <f t="shared" si="27"/>
        <v>526535.36703999981</v>
      </c>
      <c r="AL16" s="438">
        <f t="shared" si="27"/>
        <v>335205.90656000003</v>
      </c>
      <c r="AM16" s="438">
        <f t="shared" si="27"/>
        <v>467506.69471999991</v>
      </c>
      <c r="AN16" s="438">
        <f t="shared" si="27"/>
        <v>641779.58816000016</v>
      </c>
      <c r="AO16" s="456">
        <f t="shared" si="27"/>
        <v>422034.05952000001</v>
      </c>
      <c r="AP16" s="456">
        <f t="shared" si="27"/>
        <v>386186.65152000001</v>
      </c>
      <c r="AQ16" s="456">
        <f t="shared" si="27"/>
        <v>285556.47519999999</v>
      </c>
      <c r="AR16" s="456">
        <f t="shared" si="27"/>
        <v>228181.80416</v>
      </c>
      <c r="AS16" s="456">
        <f>AS14-AS15</f>
        <v>283137.55263999995</v>
      </c>
      <c r="AT16" s="456">
        <f>AT14-AT15</f>
        <v>458187.95584000001</v>
      </c>
    </row>
    <row r="17" spans="2:46">
      <c r="B17" s="175"/>
      <c r="C17" s="73"/>
      <c r="D17" s="175"/>
      <c r="E17" s="438"/>
      <c r="F17" s="438"/>
      <c r="G17" s="438"/>
      <c r="H17" s="438"/>
      <c r="I17" s="438"/>
      <c r="J17" s="438"/>
      <c r="K17" s="438"/>
      <c r="L17" s="438"/>
      <c r="M17" s="438"/>
      <c r="N17" s="438"/>
      <c r="O17" s="438"/>
      <c r="P17" s="438"/>
      <c r="Q17" s="438"/>
      <c r="R17" s="438"/>
      <c r="S17" s="438"/>
      <c r="T17" s="438"/>
      <c r="U17" s="438"/>
      <c r="V17" s="438"/>
      <c r="W17" s="438"/>
      <c r="X17" s="438"/>
      <c r="Y17" s="456"/>
      <c r="Z17" s="456"/>
      <c r="AA17" s="456"/>
      <c r="AB17" s="457"/>
      <c r="AC17" s="456"/>
      <c r="AD17" s="456"/>
      <c r="AE17" s="456"/>
      <c r="AF17" s="438"/>
      <c r="AG17" s="504"/>
      <c r="AH17" s="456"/>
      <c r="AI17" s="456"/>
      <c r="AJ17" s="438"/>
      <c r="AK17" s="456"/>
      <c r="AL17" s="456"/>
      <c r="AM17" s="456"/>
      <c r="AN17" s="438"/>
      <c r="AO17" s="456"/>
      <c r="AP17" s="456"/>
      <c r="AQ17" s="456"/>
      <c r="AR17" s="456"/>
      <c r="AS17" s="456"/>
      <c r="AT17" s="456"/>
    </row>
    <row r="18" spans="2:46" ht="15.75">
      <c r="B18" s="72" t="s">
        <v>69</v>
      </c>
      <c r="C18" s="101" t="s">
        <v>526</v>
      </c>
      <c r="D18" s="175"/>
      <c r="E18" s="442"/>
      <c r="F18" s="442"/>
      <c r="G18" s="442"/>
      <c r="H18" s="442"/>
      <c r="I18" s="442"/>
      <c r="J18" s="442"/>
      <c r="K18" s="442"/>
      <c r="L18" s="442"/>
      <c r="M18" s="442"/>
      <c r="N18" s="442"/>
      <c r="O18" s="442"/>
      <c r="P18" s="442"/>
      <c r="Q18" s="442"/>
      <c r="R18" s="442"/>
      <c r="S18" s="442"/>
      <c r="T18" s="442"/>
      <c r="U18" s="442"/>
      <c r="V18" s="442"/>
      <c r="W18" s="442"/>
      <c r="X18" s="442"/>
      <c r="Y18" s="447"/>
      <c r="Z18" s="447"/>
      <c r="AA18" s="447"/>
      <c r="AB18" s="448"/>
      <c r="AC18" s="447"/>
      <c r="AD18" s="447"/>
      <c r="AE18" s="447"/>
      <c r="AF18" s="442"/>
      <c r="AG18" s="505"/>
      <c r="AH18" s="447"/>
      <c r="AI18" s="447"/>
      <c r="AJ18" s="442"/>
      <c r="AK18" s="447"/>
      <c r="AL18" s="447"/>
      <c r="AM18" s="447"/>
      <c r="AN18" s="442"/>
      <c r="AO18" s="447"/>
      <c r="AP18" s="447"/>
      <c r="AQ18" s="447"/>
      <c r="AR18" s="447"/>
      <c r="AS18" s="447"/>
      <c r="AT18" s="447"/>
    </row>
    <row r="19" spans="2:46">
      <c r="B19" s="175">
        <f>B16+1</f>
        <v>8</v>
      </c>
      <c r="C19" s="73" t="s">
        <v>527</v>
      </c>
      <c r="D19" s="175" t="s">
        <v>519</v>
      </c>
      <c r="E19" s="442">
        <v>2341320545.6999998</v>
      </c>
      <c r="F19" s="458">
        <v>2066782168.5503044</v>
      </c>
      <c r="G19" s="458">
        <v>2248891646.7410879</v>
      </c>
      <c r="H19" s="458">
        <v>2351003241.5324974</v>
      </c>
      <c r="I19" s="458">
        <v>2920748148.1058407</v>
      </c>
      <c r="J19" s="458">
        <v>2367600412.6876249</v>
      </c>
      <c r="K19" s="458">
        <v>2537575449.846839</v>
      </c>
      <c r="L19" s="458">
        <v>2674150332.1846557</v>
      </c>
      <c r="M19" s="458">
        <v>2589731642.4924951</v>
      </c>
      <c r="N19" s="458">
        <f>2731513497.306-2*10^7</f>
        <v>2711513497.3060002</v>
      </c>
      <c r="O19" s="458">
        <v>1425675793.2600801</v>
      </c>
      <c r="P19" s="458">
        <v>2305819505.54</v>
      </c>
      <c r="Q19" s="459">
        <v>2455227399.9460001</v>
      </c>
      <c r="R19" s="459">
        <v>2971227553.5542893</v>
      </c>
      <c r="S19" s="459">
        <v>1800622915.5400007</v>
      </c>
      <c r="T19" s="459">
        <v>1948937982.4200006</v>
      </c>
      <c r="U19" s="459">
        <v>3189117249.0500002</v>
      </c>
      <c r="V19" s="459">
        <v>2719161355.7524805</v>
      </c>
      <c r="W19" s="459">
        <v>2987090891.2578888</v>
      </c>
      <c r="X19" s="459">
        <v>2660336349.100143</v>
      </c>
      <c r="Y19" s="460">
        <v>2162591673</v>
      </c>
      <c r="Z19" s="460">
        <v>3078502756</v>
      </c>
      <c r="AA19" s="460">
        <v>2305925147</v>
      </c>
      <c r="AB19" s="461">
        <v>2763415400</v>
      </c>
      <c r="AC19" s="460">
        <v>1933534223</v>
      </c>
      <c r="AD19" s="460">
        <v>2712360831</v>
      </c>
      <c r="AE19" s="460">
        <v>2176197387</v>
      </c>
      <c r="AF19" s="459">
        <v>1085884756</v>
      </c>
      <c r="AG19" s="438">
        <v>1270466092.4099996</v>
      </c>
      <c r="AH19" s="438">
        <v>2539032134.0596433</v>
      </c>
      <c r="AI19" s="438">
        <v>2946338142.5804639</v>
      </c>
      <c r="AJ19" s="438">
        <v>3057775629.8199997</v>
      </c>
      <c r="AK19" s="438">
        <v>3160255855.4146395</v>
      </c>
      <c r="AL19" s="438">
        <v>1974662088.0130885</v>
      </c>
      <c r="AM19" s="438">
        <v>2774133905.77</v>
      </c>
      <c r="AN19" s="438">
        <v>3995503280.3800011</v>
      </c>
      <c r="AO19" s="447">
        <v>2259124170</v>
      </c>
      <c r="AP19" s="447">
        <v>2001418527</v>
      </c>
      <c r="AQ19" s="447">
        <v>1441873064</v>
      </c>
      <c r="AR19" s="447">
        <v>1139544598</v>
      </c>
      <c r="AS19" s="447">
        <v>1394956291.0299997</v>
      </c>
      <c r="AT19" s="447">
        <v>1842236919.3700008</v>
      </c>
    </row>
    <row r="20" spans="2:46">
      <c r="B20" s="175">
        <f>B19+1</f>
        <v>9</v>
      </c>
      <c r="C20" s="73" t="s">
        <v>528</v>
      </c>
      <c r="D20" s="175" t="s">
        <v>519</v>
      </c>
      <c r="E20" s="442">
        <v>0</v>
      </c>
      <c r="F20" s="442">
        <v>0</v>
      </c>
      <c r="G20" s="442">
        <v>0</v>
      </c>
      <c r="H20" s="442">
        <v>0</v>
      </c>
      <c r="I20" s="442">
        <v>0</v>
      </c>
      <c r="J20" s="442">
        <v>0</v>
      </c>
      <c r="K20" s="442">
        <v>0</v>
      </c>
      <c r="L20" s="442">
        <v>0</v>
      </c>
      <c r="M20" s="442">
        <v>0</v>
      </c>
      <c r="N20" s="442">
        <v>0</v>
      </c>
      <c r="O20" s="442">
        <v>0</v>
      </c>
      <c r="P20" s="442">
        <v>0</v>
      </c>
      <c r="Q20" s="442">
        <v>0</v>
      </c>
      <c r="R20" s="442">
        <v>0</v>
      </c>
      <c r="S20" s="442">
        <v>0</v>
      </c>
      <c r="T20" s="442">
        <v>0</v>
      </c>
      <c r="U20" s="442">
        <v>0</v>
      </c>
      <c r="V20" s="442">
        <v>0</v>
      </c>
      <c r="W20" s="442">
        <v>0</v>
      </c>
      <c r="X20" s="442">
        <v>0</v>
      </c>
      <c r="Y20" s="447">
        <v>0</v>
      </c>
      <c r="Z20" s="447">
        <v>0</v>
      </c>
      <c r="AA20" s="447">
        <v>0</v>
      </c>
      <c r="AB20" s="448">
        <v>0</v>
      </c>
      <c r="AC20" s="447">
        <v>0</v>
      </c>
      <c r="AD20" s="447">
        <v>0</v>
      </c>
      <c r="AE20" s="447">
        <v>0</v>
      </c>
      <c r="AF20" s="442">
        <v>0</v>
      </c>
      <c r="AG20" s="442">
        <v>0</v>
      </c>
      <c r="AH20" s="442">
        <v>0</v>
      </c>
      <c r="AI20" s="442">
        <v>0</v>
      </c>
      <c r="AJ20" s="442">
        <v>0</v>
      </c>
      <c r="AK20" s="442">
        <v>0</v>
      </c>
      <c r="AL20" s="442">
        <v>0</v>
      </c>
      <c r="AM20" s="442">
        <v>0</v>
      </c>
      <c r="AN20" s="442">
        <v>0</v>
      </c>
      <c r="AO20" s="447">
        <v>0</v>
      </c>
      <c r="AP20" s="447">
        <v>0</v>
      </c>
      <c r="AQ20" s="447">
        <v>0</v>
      </c>
      <c r="AR20" s="447">
        <v>0</v>
      </c>
      <c r="AS20" s="447">
        <v>0</v>
      </c>
      <c r="AT20" s="447">
        <v>0</v>
      </c>
    </row>
    <row r="21" spans="2:46">
      <c r="B21" s="175">
        <f>B20+1</f>
        <v>10</v>
      </c>
      <c r="C21" s="73" t="s">
        <v>529</v>
      </c>
      <c r="D21" s="175" t="s">
        <v>519</v>
      </c>
      <c r="E21" s="442">
        <v>0</v>
      </c>
      <c r="F21" s="442">
        <v>0</v>
      </c>
      <c r="G21" s="442">
        <v>0</v>
      </c>
      <c r="H21" s="442">
        <v>0</v>
      </c>
      <c r="I21" s="442">
        <v>0</v>
      </c>
      <c r="J21" s="442">
        <v>0</v>
      </c>
      <c r="K21" s="442">
        <v>0</v>
      </c>
      <c r="L21" s="442">
        <v>0</v>
      </c>
      <c r="M21" s="442">
        <v>0</v>
      </c>
      <c r="N21" s="442">
        <v>0</v>
      </c>
      <c r="O21" s="442">
        <v>0</v>
      </c>
      <c r="P21" s="442">
        <v>0</v>
      </c>
      <c r="Q21" s="442">
        <v>0</v>
      </c>
      <c r="R21" s="442">
        <v>0</v>
      </c>
      <c r="S21" s="442">
        <v>0</v>
      </c>
      <c r="T21" s="442">
        <v>0</v>
      </c>
      <c r="U21" s="442">
        <v>0</v>
      </c>
      <c r="V21" s="442">
        <v>0</v>
      </c>
      <c r="W21" s="442">
        <v>0</v>
      </c>
      <c r="X21" s="442">
        <v>0</v>
      </c>
      <c r="Y21" s="447">
        <v>0</v>
      </c>
      <c r="Z21" s="447">
        <v>0</v>
      </c>
      <c r="AA21" s="447">
        <v>0</v>
      </c>
      <c r="AB21" s="448">
        <v>0</v>
      </c>
      <c r="AC21" s="447">
        <v>0</v>
      </c>
      <c r="AD21" s="447">
        <v>0</v>
      </c>
      <c r="AE21" s="447">
        <v>0</v>
      </c>
      <c r="AF21" s="442">
        <v>0</v>
      </c>
      <c r="AG21" s="442">
        <v>0</v>
      </c>
      <c r="AH21" s="442">
        <v>0</v>
      </c>
      <c r="AI21" s="442">
        <v>0</v>
      </c>
      <c r="AJ21" s="442">
        <v>0</v>
      </c>
      <c r="AK21" s="442">
        <v>0</v>
      </c>
      <c r="AL21" s="442">
        <v>0</v>
      </c>
      <c r="AM21" s="442">
        <v>0</v>
      </c>
      <c r="AN21" s="442">
        <v>0</v>
      </c>
      <c r="AO21" s="447">
        <v>0</v>
      </c>
      <c r="AP21" s="447">
        <v>0</v>
      </c>
      <c r="AQ21" s="447">
        <v>0</v>
      </c>
      <c r="AR21" s="447">
        <v>0</v>
      </c>
      <c r="AS21" s="447">
        <v>0</v>
      </c>
      <c r="AT21" s="447">
        <v>0</v>
      </c>
    </row>
    <row r="22" spans="2:46">
      <c r="B22" s="175">
        <f>B21+1</f>
        <v>11</v>
      </c>
      <c r="C22" s="73" t="s">
        <v>530</v>
      </c>
      <c r="D22" s="175" t="s">
        <v>519</v>
      </c>
      <c r="E22" s="442">
        <v>2341320545.6999998</v>
      </c>
      <c r="F22" s="442">
        <f t="shared" ref="F22:V22" si="28">F19+F20+F21</f>
        <v>2066782168.5503044</v>
      </c>
      <c r="G22" s="442">
        <f t="shared" si="28"/>
        <v>2248891646.7410879</v>
      </c>
      <c r="H22" s="442">
        <f t="shared" si="28"/>
        <v>2351003241.5324974</v>
      </c>
      <c r="I22" s="442">
        <f t="shared" si="28"/>
        <v>2920748148.1058407</v>
      </c>
      <c r="J22" s="442">
        <f t="shared" si="28"/>
        <v>2367600412.6876249</v>
      </c>
      <c r="K22" s="442">
        <f t="shared" si="28"/>
        <v>2537575449.846839</v>
      </c>
      <c r="L22" s="442">
        <f t="shared" si="28"/>
        <v>2674150332.1846557</v>
      </c>
      <c r="M22" s="442">
        <f t="shared" si="28"/>
        <v>2589731642.4924951</v>
      </c>
      <c r="N22" s="442">
        <f t="shared" si="28"/>
        <v>2711513497.3060002</v>
      </c>
      <c r="O22" s="442">
        <f t="shared" si="28"/>
        <v>1425675793.2600801</v>
      </c>
      <c r="P22" s="442">
        <f t="shared" si="28"/>
        <v>2305819505.54</v>
      </c>
      <c r="Q22" s="442">
        <f t="shared" si="28"/>
        <v>2455227399.9460001</v>
      </c>
      <c r="R22" s="442">
        <f t="shared" si="28"/>
        <v>2971227553.5542893</v>
      </c>
      <c r="S22" s="442">
        <f t="shared" si="28"/>
        <v>1800622915.5400007</v>
      </c>
      <c r="T22" s="442">
        <f t="shared" si="28"/>
        <v>1948937982.4200006</v>
      </c>
      <c r="U22" s="442">
        <f t="shared" si="28"/>
        <v>3189117249.0500002</v>
      </c>
      <c r="V22" s="442">
        <f t="shared" si="28"/>
        <v>2719161355.7524805</v>
      </c>
      <c r="W22" s="442">
        <f>W19+W20+W21</f>
        <v>2987090891.2578888</v>
      </c>
      <c r="X22" s="442">
        <f>X19+X20+X21</f>
        <v>2660336349.100143</v>
      </c>
      <c r="Y22" s="447">
        <f t="shared" ref="Y22:Z22" si="29">Y19+Y20+Y21</f>
        <v>2162591673</v>
      </c>
      <c r="Z22" s="447">
        <f t="shared" si="29"/>
        <v>3078502756</v>
      </c>
      <c r="AA22" s="447">
        <f>AA19+AA20+AA21</f>
        <v>2305925147</v>
      </c>
      <c r="AB22" s="448">
        <f>AB19+AB20+AB21</f>
        <v>2763415400</v>
      </c>
      <c r="AC22" s="447">
        <f t="shared" ref="AC22:AF22" si="30">AC19+AC20+AC21</f>
        <v>1933534223</v>
      </c>
      <c r="AD22" s="447">
        <f t="shared" si="30"/>
        <v>2712360831</v>
      </c>
      <c r="AE22" s="447">
        <f t="shared" si="30"/>
        <v>2176197387</v>
      </c>
      <c r="AF22" s="442">
        <f t="shared" si="30"/>
        <v>1085884756</v>
      </c>
      <c r="AG22" s="442">
        <f t="shared" ref="AG22:AS22" si="31">AG19+AG20+AG21</f>
        <v>1270466092.4099996</v>
      </c>
      <c r="AH22" s="442">
        <f t="shared" si="31"/>
        <v>2539032134.0596433</v>
      </c>
      <c r="AI22" s="442">
        <f t="shared" si="31"/>
        <v>2946338142.5804639</v>
      </c>
      <c r="AJ22" s="442">
        <f t="shared" si="31"/>
        <v>3057775629.8199997</v>
      </c>
      <c r="AK22" s="442">
        <f t="shared" si="31"/>
        <v>3160255855.4146395</v>
      </c>
      <c r="AL22" s="442">
        <f t="shared" si="31"/>
        <v>1974662088.0130885</v>
      </c>
      <c r="AM22" s="442">
        <f t="shared" si="31"/>
        <v>2774133905.77</v>
      </c>
      <c r="AN22" s="442">
        <f t="shared" si="31"/>
        <v>3995503280.3800011</v>
      </c>
      <c r="AO22" s="447">
        <f t="shared" si="31"/>
        <v>2259124170</v>
      </c>
      <c r="AP22" s="447">
        <f t="shared" si="31"/>
        <v>2001418527</v>
      </c>
      <c r="AQ22" s="447">
        <f t="shared" si="31"/>
        <v>1441873064</v>
      </c>
      <c r="AR22" s="447">
        <f t="shared" si="31"/>
        <v>1139544598</v>
      </c>
      <c r="AS22" s="447">
        <f t="shared" si="31"/>
        <v>1394956291.0299997</v>
      </c>
      <c r="AT22" s="447">
        <f t="shared" ref="AT22" si="32">AT19+AT20+AT21</f>
        <v>1842236919.3700008</v>
      </c>
    </row>
    <row r="23" spans="2:46">
      <c r="B23" s="175"/>
      <c r="C23" s="73"/>
      <c r="D23" s="175"/>
      <c r="E23" s="462"/>
      <c r="F23" s="462"/>
      <c r="G23" s="462"/>
      <c r="H23" s="462"/>
      <c r="I23" s="462"/>
      <c r="J23" s="462"/>
      <c r="K23" s="462"/>
      <c r="L23" s="462"/>
      <c r="M23" s="462"/>
      <c r="N23" s="462"/>
      <c r="O23" s="462"/>
      <c r="P23" s="462"/>
      <c r="Q23" s="462"/>
      <c r="R23" s="462"/>
      <c r="S23" s="462"/>
      <c r="T23" s="462"/>
      <c r="U23" s="462"/>
      <c r="V23" s="462"/>
      <c r="W23" s="462"/>
      <c r="X23" s="462"/>
      <c r="Y23" s="463"/>
      <c r="Z23" s="463"/>
      <c r="AA23" s="463"/>
      <c r="AB23" s="463"/>
      <c r="AC23" s="447"/>
      <c r="AD23" s="447"/>
      <c r="AE23" s="447"/>
      <c r="AF23" s="442"/>
      <c r="AG23" s="506"/>
      <c r="AH23" s="447"/>
      <c r="AI23" s="447"/>
      <c r="AJ23" s="442"/>
      <c r="AK23" s="447"/>
      <c r="AL23" s="447"/>
      <c r="AM23" s="447"/>
      <c r="AN23" s="442"/>
      <c r="AO23" s="447"/>
      <c r="AP23" s="447"/>
      <c r="AQ23" s="447"/>
      <c r="AR23" s="447"/>
      <c r="AS23" s="447"/>
      <c r="AT23" s="447"/>
    </row>
    <row r="24" spans="2:46" ht="15.75">
      <c r="B24" s="72" t="s">
        <v>531</v>
      </c>
      <c r="C24" s="101" t="s">
        <v>532</v>
      </c>
      <c r="D24" s="175"/>
      <c r="E24" s="464"/>
      <c r="F24" s="464"/>
      <c r="G24" s="464"/>
      <c r="H24" s="464"/>
      <c r="I24" s="464"/>
      <c r="J24" s="464"/>
      <c r="K24" s="464"/>
      <c r="L24" s="464"/>
      <c r="M24" s="464"/>
      <c r="N24" s="464"/>
      <c r="O24" s="464"/>
      <c r="P24" s="464"/>
      <c r="Q24" s="464"/>
      <c r="R24" s="464"/>
      <c r="S24" s="464"/>
      <c r="T24" s="464"/>
      <c r="U24" s="464"/>
      <c r="V24" s="464"/>
      <c r="W24" s="464"/>
      <c r="X24" s="464"/>
      <c r="Y24" s="465"/>
      <c r="Z24" s="465"/>
      <c r="AA24" s="465"/>
      <c r="AB24" s="465"/>
      <c r="AC24" s="466"/>
      <c r="AD24" s="466"/>
      <c r="AE24" s="466"/>
      <c r="AF24" s="467"/>
      <c r="AG24" s="507"/>
      <c r="AH24" s="466"/>
      <c r="AI24" s="466"/>
      <c r="AJ24" s="467"/>
      <c r="AK24" s="466"/>
      <c r="AL24" s="466"/>
      <c r="AM24" s="466"/>
      <c r="AN24" s="467"/>
      <c r="AO24" s="466"/>
      <c r="AP24" s="466"/>
      <c r="AQ24" s="466"/>
      <c r="AR24" s="466"/>
      <c r="AS24" s="466"/>
      <c r="AT24" s="466"/>
    </row>
    <row r="25" spans="2:46">
      <c r="B25" s="175">
        <f>B22+1</f>
        <v>12</v>
      </c>
      <c r="C25" s="73" t="s">
        <v>533</v>
      </c>
      <c r="D25" s="175"/>
      <c r="E25" s="442">
        <f t="shared" ref="E25:V25" si="33">E26+E27+E28</f>
        <v>50782284</v>
      </c>
      <c r="F25" s="442">
        <f t="shared" si="33"/>
        <v>38162151</v>
      </c>
      <c r="G25" s="442">
        <f t="shared" si="33"/>
        <v>46434380</v>
      </c>
      <c r="H25" s="442">
        <f t="shared" si="33"/>
        <v>94910577</v>
      </c>
      <c r="I25" s="442">
        <f t="shared" si="33"/>
        <v>99674511</v>
      </c>
      <c r="J25" s="442">
        <f t="shared" si="33"/>
        <v>73375975</v>
      </c>
      <c r="K25" s="442">
        <f t="shared" si="33"/>
        <v>82567941</v>
      </c>
      <c r="L25" s="442">
        <f t="shared" si="33"/>
        <v>59099344</v>
      </c>
      <c r="M25" s="442">
        <f t="shared" si="33"/>
        <v>67105877</v>
      </c>
      <c r="N25" s="442">
        <f t="shared" si="33"/>
        <v>59576489</v>
      </c>
      <c r="O25" s="442">
        <f t="shared" si="33"/>
        <v>23810815</v>
      </c>
      <c r="P25" s="442">
        <f t="shared" si="33"/>
        <v>127229721</v>
      </c>
      <c r="Q25" s="442">
        <f t="shared" si="33"/>
        <v>80850490</v>
      </c>
      <c r="R25" s="442">
        <f t="shared" si="33"/>
        <v>67604437</v>
      </c>
      <c r="S25" s="442">
        <f t="shared" si="33"/>
        <v>36118459</v>
      </c>
      <c r="T25" s="442">
        <f t="shared" si="33"/>
        <v>62703218</v>
      </c>
      <c r="U25" s="442">
        <f t="shared" si="33"/>
        <v>107464378</v>
      </c>
      <c r="V25" s="442">
        <f t="shared" si="33"/>
        <v>93542759</v>
      </c>
      <c r="W25" s="442">
        <f>W26+W27+W28</f>
        <v>97022112</v>
      </c>
      <c r="X25" s="442">
        <f t="shared" ref="X25:Z25" si="34">X26+X27+X28</f>
        <v>66917000</v>
      </c>
      <c r="Y25" s="447">
        <f t="shared" si="34"/>
        <v>59753451</v>
      </c>
      <c r="Z25" s="447">
        <f t="shared" si="34"/>
        <v>78565611</v>
      </c>
      <c r="AA25" s="447">
        <f>AA26+AA27+AA28</f>
        <v>72191333</v>
      </c>
      <c r="AB25" s="448">
        <f t="shared" ref="AB25:AR25" si="35">AB26+AB27+AB28</f>
        <v>136705563</v>
      </c>
      <c r="AC25" s="447">
        <f t="shared" si="35"/>
        <v>66566347</v>
      </c>
      <c r="AD25" s="447">
        <f t="shared" si="35"/>
        <v>99778013</v>
      </c>
      <c r="AE25" s="447">
        <f t="shared" si="35"/>
        <v>60011172</v>
      </c>
      <c r="AF25" s="442">
        <f t="shared" si="35"/>
        <v>24126458</v>
      </c>
      <c r="AG25" s="442">
        <f t="shared" si="35"/>
        <v>38472267.18</v>
      </c>
      <c r="AH25" s="442">
        <f t="shared" si="35"/>
        <v>80658968</v>
      </c>
      <c r="AI25" s="442">
        <f t="shared" si="35"/>
        <v>84615156</v>
      </c>
      <c r="AJ25" s="442">
        <f t="shared" si="35"/>
        <v>83250316</v>
      </c>
      <c r="AK25" s="442">
        <f t="shared" si="35"/>
        <v>73594633</v>
      </c>
      <c r="AL25" s="442">
        <f t="shared" si="35"/>
        <v>40580667</v>
      </c>
      <c r="AM25" s="442">
        <f t="shared" si="35"/>
        <v>76795559</v>
      </c>
      <c r="AN25" s="442">
        <f t="shared" si="35"/>
        <v>92612318</v>
      </c>
      <c r="AO25" s="447">
        <f t="shared" si="35"/>
        <v>51455927</v>
      </c>
      <c r="AP25" s="447">
        <f t="shared" si="35"/>
        <v>55672280</v>
      </c>
      <c r="AQ25" s="447">
        <f t="shared" si="35"/>
        <v>43684224</v>
      </c>
      <c r="AR25" s="447">
        <f t="shared" si="35"/>
        <v>45894539</v>
      </c>
      <c r="AS25" s="447">
        <f>AS26+AS27+AS28</f>
        <v>66429099</v>
      </c>
      <c r="AT25" s="447">
        <f>AT26+AT27+AT28</f>
        <v>127229888</v>
      </c>
    </row>
    <row r="26" spans="2:46">
      <c r="B26" s="175"/>
      <c r="C26" s="73" t="s">
        <v>534</v>
      </c>
      <c r="D26" s="175" t="s">
        <v>519</v>
      </c>
      <c r="E26" s="442">
        <v>50782284</v>
      </c>
      <c r="F26" s="458">
        <v>38162151</v>
      </c>
      <c r="G26" s="458">
        <v>46434380</v>
      </c>
      <c r="H26" s="458">
        <v>94910577</v>
      </c>
      <c r="I26" s="458">
        <v>99674511</v>
      </c>
      <c r="J26" s="458">
        <f>73350885+25090</f>
        <v>73375975</v>
      </c>
      <c r="K26" s="458">
        <v>82567941</v>
      </c>
      <c r="L26" s="458">
        <v>59099344</v>
      </c>
      <c r="M26" s="458">
        <v>67105877</v>
      </c>
      <c r="N26" s="458">
        <v>59576489</v>
      </c>
      <c r="O26" s="458">
        <v>23810815</v>
      </c>
      <c r="P26" s="458">
        <v>127229721</v>
      </c>
      <c r="Q26" s="458">
        <v>80850490</v>
      </c>
      <c r="R26" s="458">
        <v>67604437</v>
      </c>
      <c r="S26" s="458">
        <v>36118459</v>
      </c>
      <c r="T26" s="458">
        <v>62703218</v>
      </c>
      <c r="U26" s="458">
        <v>107464378</v>
      </c>
      <c r="V26" s="458">
        <v>93542759</v>
      </c>
      <c r="W26" s="458">
        <v>97022112</v>
      </c>
      <c r="X26" s="458">
        <v>66917000</v>
      </c>
      <c r="Y26" s="468">
        <v>59753451</v>
      </c>
      <c r="Z26" s="468">
        <v>78565611</v>
      </c>
      <c r="AA26" s="468">
        <v>72191333</v>
      </c>
      <c r="AB26" s="469">
        <v>136705563</v>
      </c>
      <c r="AC26" s="468">
        <v>66566347</v>
      </c>
      <c r="AD26" s="468">
        <v>99778013</v>
      </c>
      <c r="AE26" s="468">
        <v>60011172</v>
      </c>
      <c r="AF26" s="458">
        <v>24126458</v>
      </c>
      <c r="AG26" s="458">
        <v>38472267.18</v>
      </c>
      <c r="AH26" s="468">
        <v>80658968</v>
      </c>
      <c r="AI26" s="468">
        <v>84615156</v>
      </c>
      <c r="AJ26" s="458">
        <v>83250316</v>
      </c>
      <c r="AK26" s="468">
        <v>73594633</v>
      </c>
      <c r="AL26" s="468">
        <v>40580667</v>
      </c>
      <c r="AM26" s="468">
        <v>76795559</v>
      </c>
      <c r="AN26" s="458">
        <v>92612318</v>
      </c>
      <c r="AO26" s="468">
        <v>51455927</v>
      </c>
      <c r="AP26" s="468">
        <v>55672280</v>
      </c>
      <c r="AQ26" s="468">
        <v>43684224</v>
      </c>
      <c r="AR26" s="468">
        <v>45894539</v>
      </c>
      <c r="AS26" s="468">
        <v>66429099</v>
      </c>
      <c r="AT26" s="468">
        <v>127229888</v>
      </c>
    </row>
    <row r="27" spans="2:46">
      <c r="B27" s="175"/>
      <c r="C27" s="73" t="s">
        <v>535</v>
      </c>
      <c r="D27" s="175" t="s">
        <v>519</v>
      </c>
      <c r="E27" s="442">
        <v>0</v>
      </c>
      <c r="F27" s="442">
        <v>0</v>
      </c>
      <c r="G27" s="442">
        <v>0</v>
      </c>
      <c r="H27" s="442">
        <v>0</v>
      </c>
      <c r="I27" s="442">
        <v>0</v>
      </c>
      <c r="J27" s="442">
        <v>0</v>
      </c>
      <c r="K27" s="442">
        <v>0</v>
      </c>
      <c r="L27" s="442">
        <v>0</v>
      </c>
      <c r="M27" s="442">
        <v>0</v>
      </c>
      <c r="N27" s="442">
        <v>0</v>
      </c>
      <c r="O27" s="442">
        <v>0</v>
      </c>
      <c r="P27" s="442">
        <v>0</v>
      </c>
      <c r="Q27" s="442">
        <v>0</v>
      </c>
      <c r="R27" s="442">
        <v>0</v>
      </c>
      <c r="S27" s="442">
        <v>0</v>
      </c>
      <c r="T27" s="442">
        <v>0</v>
      </c>
      <c r="U27" s="442">
        <v>0</v>
      </c>
      <c r="V27" s="442">
        <v>0</v>
      </c>
      <c r="W27" s="442">
        <v>0</v>
      </c>
      <c r="X27" s="442">
        <v>0</v>
      </c>
      <c r="Y27" s="447">
        <v>0</v>
      </c>
      <c r="Z27" s="447">
        <v>0</v>
      </c>
      <c r="AA27" s="447">
        <v>0</v>
      </c>
      <c r="AB27" s="448">
        <v>0</v>
      </c>
      <c r="AC27" s="447">
        <v>0</v>
      </c>
      <c r="AD27" s="447">
        <v>0</v>
      </c>
      <c r="AE27" s="447">
        <v>0</v>
      </c>
      <c r="AF27" s="442">
        <v>0</v>
      </c>
      <c r="AG27" s="506">
        <v>0</v>
      </c>
      <c r="AH27" s="447">
        <v>0</v>
      </c>
      <c r="AI27" s="447">
        <v>0</v>
      </c>
      <c r="AJ27" s="442">
        <v>0</v>
      </c>
      <c r="AK27" s="447">
        <v>0</v>
      </c>
      <c r="AL27" s="447">
        <v>0</v>
      </c>
      <c r="AM27" s="447">
        <v>0</v>
      </c>
      <c r="AN27" s="442">
        <v>0</v>
      </c>
      <c r="AO27" s="447">
        <v>0</v>
      </c>
      <c r="AP27" s="447">
        <v>0</v>
      </c>
      <c r="AQ27" s="447">
        <v>0</v>
      </c>
      <c r="AR27" s="447">
        <v>0</v>
      </c>
      <c r="AS27" s="447">
        <v>0</v>
      </c>
      <c r="AT27" s="447">
        <v>0</v>
      </c>
    </row>
    <row r="28" spans="2:46">
      <c r="B28" s="175"/>
      <c r="C28" s="73" t="s">
        <v>536</v>
      </c>
      <c r="D28" s="175" t="s">
        <v>519</v>
      </c>
      <c r="E28" s="442">
        <v>0</v>
      </c>
      <c r="F28" s="442">
        <v>0</v>
      </c>
      <c r="G28" s="442">
        <v>0</v>
      </c>
      <c r="H28" s="442">
        <v>0</v>
      </c>
      <c r="I28" s="442">
        <v>0</v>
      </c>
      <c r="J28" s="442">
        <v>0</v>
      </c>
      <c r="K28" s="442">
        <v>0</v>
      </c>
      <c r="L28" s="442">
        <v>0</v>
      </c>
      <c r="M28" s="442">
        <v>0</v>
      </c>
      <c r="N28" s="442">
        <v>0</v>
      </c>
      <c r="O28" s="442">
        <v>0</v>
      </c>
      <c r="P28" s="442">
        <v>0</v>
      </c>
      <c r="Q28" s="442">
        <v>0</v>
      </c>
      <c r="R28" s="442">
        <v>0</v>
      </c>
      <c r="S28" s="442">
        <v>0</v>
      </c>
      <c r="T28" s="442">
        <v>0</v>
      </c>
      <c r="U28" s="442">
        <v>0</v>
      </c>
      <c r="V28" s="442">
        <v>0</v>
      </c>
      <c r="W28" s="442">
        <v>0</v>
      </c>
      <c r="X28" s="442">
        <v>0</v>
      </c>
      <c r="Y28" s="447">
        <v>0</v>
      </c>
      <c r="Z28" s="447">
        <v>0</v>
      </c>
      <c r="AA28" s="447">
        <v>0</v>
      </c>
      <c r="AB28" s="448">
        <v>0</v>
      </c>
      <c r="AC28" s="447">
        <v>0</v>
      </c>
      <c r="AD28" s="447">
        <v>0</v>
      </c>
      <c r="AE28" s="447">
        <v>0</v>
      </c>
      <c r="AF28" s="442">
        <v>0</v>
      </c>
      <c r="AG28" s="506">
        <v>0</v>
      </c>
      <c r="AH28" s="447">
        <v>0</v>
      </c>
      <c r="AI28" s="447">
        <v>0</v>
      </c>
      <c r="AJ28" s="442">
        <v>0</v>
      </c>
      <c r="AK28" s="447">
        <v>0</v>
      </c>
      <c r="AL28" s="447">
        <v>0</v>
      </c>
      <c r="AM28" s="447">
        <v>0</v>
      </c>
      <c r="AN28" s="442">
        <v>0</v>
      </c>
      <c r="AO28" s="447">
        <v>0</v>
      </c>
      <c r="AP28" s="447">
        <v>0</v>
      </c>
      <c r="AQ28" s="447">
        <v>0</v>
      </c>
      <c r="AR28" s="447">
        <v>0</v>
      </c>
      <c r="AS28" s="447">
        <v>0</v>
      </c>
      <c r="AT28" s="447">
        <v>0</v>
      </c>
    </row>
    <row r="29" spans="2:46">
      <c r="B29" s="175">
        <f>B25+1</f>
        <v>13</v>
      </c>
      <c r="C29" s="73" t="s">
        <v>537</v>
      </c>
      <c r="D29" s="175" t="s">
        <v>519</v>
      </c>
      <c r="E29" s="470">
        <v>0</v>
      </c>
      <c r="F29" s="470">
        <v>0</v>
      </c>
      <c r="G29" s="470">
        <v>0</v>
      </c>
      <c r="H29" s="470">
        <v>0</v>
      </c>
      <c r="I29" s="470">
        <v>0</v>
      </c>
      <c r="J29" s="470">
        <v>0</v>
      </c>
      <c r="K29" s="470">
        <v>0</v>
      </c>
      <c r="L29" s="470">
        <v>0</v>
      </c>
      <c r="M29" s="470">
        <v>0</v>
      </c>
      <c r="N29" s="470">
        <v>0</v>
      </c>
      <c r="O29" s="470">
        <v>0</v>
      </c>
      <c r="P29" s="470">
        <v>0</v>
      </c>
      <c r="Q29" s="470">
        <v>0</v>
      </c>
      <c r="R29" s="470">
        <v>0</v>
      </c>
      <c r="S29" s="470">
        <v>0</v>
      </c>
      <c r="T29" s="470">
        <v>0</v>
      </c>
      <c r="U29" s="470">
        <v>0</v>
      </c>
      <c r="V29" s="470">
        <v>0</v>
      </c>
      <c r="W29" s="470">
        <v>0</v>
      </c>
      <c r="X29" s="470">
        <v>0</v>
      </c>
      <c r="Y29" s="471">
        <v>0</v>
      </c>
      <c r="Z29" s="471">
        <v>0</v>
      </c>
      <c r="AA29" s="471">
        <v>0</v>
      </c>
      <c r="AB29" s="471">
        <v>0</v>
      </c>
      <c r="AC29" s="447">
        <v>0</v>
      </c>
      <c r="AD29" s="447">
        <v>0</v>
      </c>
      <c r="AE29" s="447">
        <v>0</v>
      </c>
      <c r="AF29" s="442">
        <v>0</v>
      </c>
      <c r="AO29" s="472"/>
      <c r="AP29" s="472"/>
      <c r="AQ29" s="472"/>
      <c r="AR29" s="472"/>
      <c r="AS29" s="472"/>
      <c r="AT29" s="472"/>
    </row>
    <row r="30" spans="2:46">
      <c r="B30" s="175">
        <f>B29+1</f>
        <v>14</v>
      </c>
      <c r="C30" s="73" t="s">
        <v>538</v>
      </c>
      <c r="D30" s="175" t="s">
        <v>519</v>
      </c>
      <c r="E30" s="442">
        <v>0</v>
      </c>
      <c r="F30" s="442">
        <v>0</v>
      </c>
      <c r="G30" s="442">
        <v>0</v>
      </c>
      <c r="H30" s="442">
        <v>0</v>
      </c>
      <c r="I30" s="442">
        <v>0</v>
      </c>
      <c r="J30" s="458">
        <v>25090</v>
      </c>
      <c r="K30" s="442">
        <v>0</v>
      </c>
      <c r="L30" s="442">
        <v>0</v>
      </c>
      <c r="M30" s="458">
        <v>3958144</v>
      </c>
      <c r="N30" s="442">
        <v>0</v>
      </c>
      <c r="O30" s="442">
        <v>0</v>
      </c>
      <c r="P30" s="442">
        <v>0</v>
      </c>
      <c r="Q30" s="442">
        <v>0</v>
      </c>
      <c r="R30" s="442">
        <v>0</v>
      </c>
      <c r="S30" s="73"/>
      <c r="T30" s="458">
        <v>436532</v>
      </c>
      <c r="U30" s="442">
        <v>0</v>
      </c>
      <c r="V30" s="458">
        <v>27878</v>
      </c>
      <c r="W30" s="458">
        <v>9293</v>
      </c>
      <c r="X30" s="458">
        <v>0</v>
      </c>
      <c r="Y30" s="447">
        <v>8978</v>
      </c>
      <c r="Z30" s="468">
        <v>37171</v>
      </c>
      <c r="AA30" s="468">
        <v>18586</v>
      </c>
      <c r="AB30" s="469">
        <v>64893</v>
      </c>
      <c r="AC30" s="447">
        <v>27721</v>
      </c>
      <c r="AD30" s="468">
        <v>46464</v>
      </c>
      <c r="AE30" s="468">
        <v>55755</v>
      </c>
      <c r="AF30" s="458">
        <v>27879</v>
      </c>
      <c r="AG30" s="458">
        <v>9135</v>
      </c>
      <c r="AH30" s="458">
        <v>169157</v>
      </c>
      <c r="AI30" s="458">
        <v>132143</v>
      </c>
      <c r="AJ30" s="458">
        <v>46779</v>
      </c>
      <c r="AK30" s="458">
        <v>27720</v>
      </c>
      <c r="AL30" s="458">
        <v>65048</v>
      </c>
      <c r="AM30" s="458">
        <v>157344</v>
      </c>
      <c r="AN30" s="458">
        <v>37014</v>
      </c>
      <c r="AO30" s="468">
        <v>37171</v>
      </c>
      <c r="AP30" s="468">
        <v>9293</v>
      </c>
      <c r="AQ30" s="468">
        <v>142947</v>
      </c>
      <c r="AR30" s="468">
        <v>9293</v>
      </c>
      <c r="AS30" s="468">
        <v>9293</v>
      </c>
      <c r="AT30" s="468">
        <v>195144</v>
      </c>
    </row>
    <row r="31" spans="2:46" ht="30">
      <c r="B31" s="175">
        <f>B30+1</f>
        <v>15</v>
      </c>
      <c r="C31" s="75" t="s">
        <v>539</v>
      </c>
      <c r="D31" s="175" t="s">
        <v>519</v>
      </c>
      <c r="E31" s="442">
        <v>0</v>
      </c>
      <c r="F31" s="442">
        <v>0</v>
      </c>
      <c r="G31" s="442">
        <v>0</v>
      </c>
      <c r="H31" s="442">
        <v>0</v>
      </c>
      <c r="I31" s="442">
        <v>0</v>
      </c>
      <c r="J31" s="442">
        <v>0</v>
      </c>
      <c r="K31" s="442">
        <v>0</v>
      </c>
      <c r="L31" s="442">
        <v>0</v>
      </c>
      <c r="M31" s="442">
        <v>0</v>
      </c>
      <c r="N31" s="442">
        <v>0</v>
      </c>
      <c r="O31" s="442">
        <v>0</v>
      </c>
      <c r="P31" s="442">
        <v>0</v>
      </c>
      <c r="Q31" s="442">
        <v>0</v>
      </c>
      <c r="R31" s="442">
        <v>0</v>
      </c>
      <c r="S31" s="442">
        <v>0</v>
      </c>
      <c r="T31" s="442">
        <v>0</v>
      </c>
      <c r="U31" s="442">
        <v>0</v>
      </c>
      <c r="V31" s="442">
        <v>0</v>
      </c>
      <c r="W31" s="442">
        <v>0</v>
      </c>
      <c r="X31" s="442">
        <v>0</v>
      </c>
      <c r="Y31" s="447">
        <v>0</v>
      </c>
      <c r="Z31" s="447">
        <v>0</v>
      </c>
      <c r="AA31" s="447">
        <v>0</v>
      </c>
      <c r="AB31" s="448">
        <v>0</v>
      </c>
      <c r="AC31" s="447">
        <v>0</v>
      </c>
      <c r="AD31" s="447">
        <v>0</v>
      </c>
      <c r="AE31" s="447">
        <v>0</v>
      </c>
      <c r="AF31" s="442">
        <v>0</v>
      </c>
      <c r="AG31" s="506">
        <v>0</v>
      </c>
      <c r="AH31" s="468">
        <v>0</v>
      </c>
      <c r="AI31" s="468">
        <v>0</v>
      </c>
      <c r="AJ31" s="458">
        <v>0</v>
      </c>
      <c r="AK31" s="447">
        <v>0</v>
      </c>
      <c r="AL31" s="468">
        <v>0</v>
      </c>
      <c r="AM31" s="468">
        <v>0</v>
      </c>
      <c r="AN31" s="458">
        <v>0</v>
      </c>
      <c r="AO31" s="468">
        <v>0</v>
      </c>
      <c r="AP31" s="468">
        <v>0</v>
      </c>
      <c r="AQ31" s="468">
        <v>0</v>
      </c>
      <c r="AR31" s="468">
        <v>0</v>
      </c>
      <c r="AS31" s="468">
        <v>0</v>
      </c>
      <c r="AT31" s="468">
        <v>0</v>
      </c>
    </row>
    <row r="32" spans="2:46">
      <c r="B32" s="175">
        <f>B31+1</f>
        <v>16</v>
      </c>
      <c r="C32" s="75" t="s">
        <v>540</v>
      </c>
      <c r="D32" s="175" t="s">
        <v>519</v>
      </c>
      <c r="E32" s="442">
        <v>50782284</v>
      </c>
      <c r="F32" s="442">
        <f>F25+F29+F30+F31</f>
        <v>38162151</v>
      </c>
      <c r="G32" s="442">
        <f>G25+G29+G30+G31</f>
        <v>46434380</v>
      </c>
      <c r="H32" s="442">
        <f>H25+H29+H30+H31</f>
        <v>94910577</v>
      </c>
      <c r="I32" s="442">
        <f>I25+I29+I30+I31</f>
        <v>99674511</v>
      </c>
      <c r="J32" s="442">
        <f>J25+J29-J30+J31</f>
        <v>73350885</v>
      </c>
      <c r="K32" s="442">
        <f>K25+K29+K30+K31</f>
        <v>82567941</v>
      </c>
      <c r="L32" s="442">
        <f>L25+L29+L30+L31</f>
        <v>59099344</v>
      </c>
      <c r="M32" s="442">
        <f>M25+M29-M30+M31</f>
        <v>63147733</v>
      </c>
      <c r="N32" s="442">
        <f t="shared" ref="N32:S32" si="36">N25+N29+N30+N31</f>
        <v>59576489</v>
      </c>
      <c r="O32" s="442">
        <f t="shared" si="36"/>
        <v>23810815</v>
      </c>
      <c r="P32" s="442">
        <f t="shared" si="36"/>
        <v>127229721</v>
      </c>
      <c r="Q32" s="442">
        <f t="shared" si="36"/>
        <v>80850490</v>
      </c>
      <c r="R32" s="442">
        <f t="shared" si="36"/>
        <v>67604437</v>
      </c>
      <c r="S32" s="442">
        <f t="shared" si="36"/>
        <v>36118459</v>
      </c>
      <c r="T32" s="442">
        <f>T25+T29-T30+T31</f>
        <v>62266686</v>
      </c>
      <c r="U32" s="442">
        <f>U25+U29+U30+U31</f>
        <v>107464378</v>
      </c>
      <c r="V32" s="442">
        <f>V25+V29-V30+V31</f>
        <v>93514881</v>
      </c>
      <c r="W32" s="442">
        <f>W25+W29-W30+W31</f>
        <v>97012819</v>
      </c>
      <c r="X32" s="442">
        <f>X25+X29+X30+X31</f>
        <v>66917000</v>
      </c>
      <c r="Y32" s="447">
        <f>Y25+Y29-Y30+Y31</f>
        <v>59744473</v>
      </c>
      <c r="Z32" s="447">
        <f>Z25+Z29-Z30+Z31</f>
        <v>78528440</v>
      </c>
      <c r="AA32" s="447">
        <f>AA25+AA29-AA30+AA31</f>
        <v>72172747</v>
      </c>
      <c r="AB32" s="448">
        <f>AB25+AB29-AB30+AB31</f>
        <v>136640670</v>
      </c>
      <c r="AC32" s="447">
        <f>AC25+AC29-AC30+AC31</f>
        <v>66538626</v>
      </c>
      <c r="AD32" s="447">
        <f t="shared" ref="AD32:AE32" si="37">AD25+AD29-AD30+AD31</f>
        <v>99731549</v>
      </c>
      <c r="AE32" s="447">
        <f t="shared" si="37"/>
        <v>59955417</v>
      </c>
      <c r="AF32" s="442">
        <f>AF25+AF29-AF30+AF31</f>
        <v>24098579</v>
      </c>
      <c r="AG32" s="442">
        <f t="shared" ref="AG32:AS32" si="38">AG25+AG29-AG30+AG31</f>
        <v>38463132.18</v>
      </c>
      <c r="AH32" s="442">
        <f t="shared" si="38"/>
        <v>80489811</v>
      </c>
      <c r="AI32" s="442">
        <f t="shared" si="38"/>
        <v>84483013</v>
      </c>
      <c r="AJ32" s="442">
        <f t="shared" si="38"/>
        <v>83203537</v>
      </c>
      <c r="AK32" s="442">
        <f t="shared" si="38"/>
        <v>73566913</v>
      </c>
      <c r="AL32" s="442">
        <f t="shared" si="38"/>
        <v>40515619</v>
      </c>
      <c r="AM32" s="442">
        <f t="shared" si="38"/>
        <v>76638215</v>
      </c>
      <c r="AN32" s="442">
        <f t="shared" si="38"/>
        <v>92575304</v>
      </c>
      <c r="AO32" s="447">
        <f t="shared" si="38"/>
        <v>51418756</v>
      </c>
      <c r="AP32" s="447">
        <f t="shared" si="38"/>
        <v>55662987</v>
      </c>
      <c r="AQ32" s="447">
        <f t="shared" si="38"/>
        <v>43541277</v>
      </c>
      <c r="AR32" s="447">
        <f t="shared" si="38"/>
        <v>45885246</v>
      </c>
      <c r="AS32" s="447">
        <f t="shared" si="38"/>
        <v>66419806</v>
      </c>
      <c r="AT32" s="447">
        <f t="shared" ref="AT32" si="39">AT25+AT29-AT30+AT31</f>
        <v>127034744</v>
      </c>
    </row>
    <row r="33" spans="2:46" ht="30">
      <c r="B33" s="175">
        <f>B32+1</f>
        <v>17</v>
      </c>
      <c r="C33" s="75" t="s">
        <v>541</v>
      </c>
      <c r="D33" s="175" t="s">
        <v>519</v>
      </c>
      <c r="E33" s="442">
        <v>2392102829.6999998</v>
      </c>
      <c r="F33" s="442">
        <f t="shared" ref="F33:AS33" si="40">F22+F32</f>
        <v>2104944319.5503044</v>
      </c>
      <c r="G33" s="442">
        <f t="shared" si="40"/>
        <v>2295326026.7410879</v>
      </c>
      <c r="H33" s="442">
        <f t="shared" si="40"/>
        <v>2445913818.5324974</v>
      </c>
      <c r="I33" s="442">
        <f t="shared" si="40"/>
        <v>3020422659.1058407</v>
      </c>
      <c r="J33" s="442">
        <f t="shared" si="40"/>
        <v>2440951297.6876249</v>
      </c>
      <c r="K33" s="442">
        <f t="shared" si="40"/>
        <v>2620143390.846839</v>
      </c>
      <c r="L33" s="442">
        <f t="shared" si="40"/>
        <v>2733249676.1846557</v>
      </c>
      <c r="M33" s="442">
        <f t="shared" si="40"/>
        <v>2652879375.4924951</v>
      </c>
      <c r="N33" s="442">
        <f t="shared" si="40"/>
        <v>2771089986.3060002</v>
      </c>
      <c r="O33" s="442">
        <f t="shared" si="40"/>
        <v>1449486608.2600801</v>
      </c>
      <c r="P33" s="442">
        <f t="shared" si="40"/>
        <v>2433049226.54</v>
      </c>
      <c r="Q33" s="442">
        <f t="shared" si="40"/>
        <v>2536077889.9460001</v>
      </c>
      <c r="R33" s="442">
        <f t="shared" si="40"/>
        <v>3038831990.5542893</v>
      </c>
      <c r="S33" s="442">
        <f t="shared" si="40"/>
        <v>1836741374.5400007</v>
      </c>
      <c r="T33" s="442">
        <f t="shared" si="40"/>
        <v>2011204668.4200006</v>
      </c>
      <c r="U33" s="442">
        <f t="shared" si="40"/>
        <v>3296581627.0500002</v>
      </c>
      <c r="V33" s="442">
        <f t="shared" si="40"/>
        <v>2812676236.7524805</v>
      </c>
      <c r="W33" s="442">
        <f t="shared" si="40"/>
        <v>3084103710.2578888</v>
      </c>
      <c r="X33" s="442">
        <f t="shared" si="40"/>
        <v>2727253349.100143</v>
      </c>
      <c r="Y33" s="447">
        <f t="shared" si="40"/>
        <v>2222336146</v>
      </c>
      <c r="Z33" s="447">
        <f t="shared" si="40"/>
        <v>3157031196</v>
      </c>
      <c r="AA33" s="447">
        <f t="shared" si="40"/>
        <v>2378097894</v>
      </c>
      <c r="AB33" s="448">
        <f t="shared" si="40"/>
        <v>2900056070</v>
      </c>
      <c r="AC33" s="447">
        <f t="shared" si="40"/>
        <v>2000072849</v>
      </c>
      <c r="AD33" s="447">
        <f t="shared" si="40"/>
        <v>2812092380</v>
      </c>
      <c r="AE33" s="447">
        <f t="shared" si="40"/>
        <v>2236152804</v>
      </c>
      <c r="AF33" s="442">
        <f t="shared" si="40"/>
        <v>1109983335</v>
      </c>
      <c r="AG33" s="442">
        <f t="shared" si="40"/>
        <v>1308929224.5899997</v>
      </c>
      <c r="AH33" s="442">
        <f t="shared" si="40"/>
        <v>2619521945.0596433</v>
      </c>
      <c r="AI33" s="442">
        <f t="shared" si="40"/>
        <v>3030821155.5804639</v>
      </c>
      <c r="AJ33" s="442">
        <f t="shared" si="40"/>
        <v>3140979166.8199997</v>
      </c>
      <c r="AK33" s="442">
        <f t="shared" si="40"/>
        <v>3233822768.4146395</v>
      </c>
      <c r="AL33" s="442">
        <f t="shared" si="40"/>
        <v>2015177707.0130885</v>
      </c>
      <c r="AM33" s="442">
        <f t="shared" si="40"/>
        <v>2850772120.77</v>
      </c>
      <c r="AN33" s="442">
        <f t="shared" si="40"/>
        <v>4088078584.3800011</v>
      </c>
      <c r="AO33" s="447">
        <f t="shared" si="40"/>
        <v>2310542926</v>
      </c>
      <c r="AP33" s="447">
        <f t="shared" si="40"/>
        <v>2057081514</v>
      </c>
      <c r="AQ33" s="447">
        <f t="shared" si="40"/>
        <v>1485414341</v>
      </c>
      <c r="AR33" s="447">
        <f t="shared" si="40"/>
        <v>1185429844</v>
      </c>
      <c r="AS33" s="447">
        <f t="shared" si="40"/>
        <v>1461376097.0299997</v>
      </c>
      <c r="AT33" s="447">
        <f t="shared" ref="AT33" si="41">AT22+AT32</f>
        <v>1969271663.3700008</v>
      </c>
    </row>
    <row r="34" spans="2:46" ht="15.75">
      <c r="B34" s="72" t="s">
        <v>542</v>
      </c>
      <c r="C34" s="101" t="s">
        <v>543</v>
      </c>
      <c r="D34" s="175"/>
      <c r="E34" s="438"/>
      <c r="F34" s="438"/>
      <c r="G34" s="438"/>
      <c r="H34" s="438"/>
      <c r="I34" s="438"/>
      <c r="J34" s="438"/>
      <c r="K34" s="438"/>
      <c r="L34" s="438"/>
      <c r="M34" s="438"/>
      <c r="N34" s="438"/>
      <c r="O34" s="438"/>
      <c r="P34" s="438"/>
      <c r="Q34" s="438"/>
      <c r="R34" s="438"/>
      <c r="S34" s="438"/>
      <c r="T34" s="438"/>
      <c r="U34" s="438"/>
      <c r="V34" s="438"/>
      <c r="W34" s="438"/>
      <c r="X34" s="438"/>
      <c r="Y34" s="456"/>
      <c r="Z34" s="456"/>
      <c r="AA34" s="456"/>
      <c r="AB34" s="457"/>
      <c r="AC34" s="456"/>
      <c r="AD34" s="456"/>
      <c r="AE34" s="456"/>
      <c r="AF34" s="438"/>
      <c r="AG34" s="507"/>
      <c r="AH34" s="456"/>
      <c r="AI34" s="456"/>
      <c r="AJ34" s="438"/>
      <c r="AK34" s="456"/>
      <c r="AL34" s="456"/>
      <c r="AM34" s="456"/>
      <c r="AN34" s="438"/>
      <c r="AO34" s="456"/>
      <c r="AP34" s="456"/>
      <c r="AQ34" s="456"/>
      <c r="AR34" s="456"/>
      <c r="AS34" s="456"/>
      <c r="AT34" s="456"/>
    </row>
    <row r="35" spans="2:46">
      <c r="B35" s="175">
        <f>B33+1</f>
        <v>18</v>
      </c>
      <c r="C35" s="75" t="s">
        <v>544</v>
      </c>
      <c r="D35" s="175" t="s">
        <v>545</v>
      </c>
      <c r="E35" s="438">
        <v>4972.9624658906614</v>
      </c>
      <c r="F35" s="438">
        <f t="shared" ref="F35:AF35" si="42">(F10+F33)/(F9+F16)</f>
        <v>5438.5342273414099</v>
      </c>
      <c r="G35" s="438">
        <f t="shared" si="42"/>
        <v>5539.7753880530472</v>
      </c>
      <c r="H35" s="438">
        <f t="shared" si="42"/>
        <v>5215.5650096825439</v>
      </c>
      <c r="I35" s="438">
        <f t="shared" si="42"/>
        <v>5465.8373000963884</v>
      </c>
      <c r="J35" s="438">
        <f t="shared" si="42"/>
        <v>5319.4380040351043</v>
      </c>
      <c r="K35" s="438">
        <f t="shared" si="42"/>
        <v>5400.9989420194361</v>
      </c>
      <c r="L35" s="438">
        <f t="shared" si="42"/>
        <v>5476.289032878587</v>
      </c>
      <c r="M35" s="438">
        <f t="shared" si="42"/>
        <v>5570.1941656820436</v>
      </c>
      <c r="N35" s="438">
        <f t="shared" si="42"/>
        <v>5683.4652964062616</v>
      </c>
      <c r="O35" s="438">
        <f t="shared" si="42"/>
        <v>5917.0085036412165</v>
      </c>
      <c r="P35" s="438">
        <f t="shared" si="42"/>
        <v>5494.8699756969145</v>
      </c>
      <c r="Q35" s="438">
        <f t="shared" si="42"/>
        <v>5507.6068645695777</v>
      </c>
      <c r="R35" s="438">
        <f t="shared" si="42"/>
        <v>5703.4044771038098</v>
      </c>
      <c r="S35" s="438">
        <f t="shared" si="42"/>
        <v>5838.2459969260544</v>
      </c>
      <c r="T35" s="438">
        <f t="shared" si="42"/>
        <v>5898.0581031499351</v>
      </c>
      <c r="U35" s="438">
        <f t="shared" si="42"/>
        <v>5741.2805375529542</v>
      </c>
      <c r="V35" s="438">
        <f t="shared" si="42"/>
        <v>5801.2134195493527</v>
      </c>
      <c r="W35" s="438">
        <f t="shared" si="42"/>
        <v>5818.1742736411325</v>
      </c>
      <c r="X35" s="438">
        <f t="shared" si="42"/>
        <v>5981.2581653560765</v>
      </c>
      <c r="Y35" s="456">
        <f t="shared" si="42"/>
        <v>6231.5387208824486</v>
      </c>
      <c r="Z35" s="456">
        <f t="shared" si="42"/>
        <v>6246.4400302304075</v>
      </c>
      <c r="AA35" s="456">
        <f t="shared" si="42"/>
        <v>6430.1474281630926</v>
      </c>
      <c r="AB35" s="457">
        <f t="shared" si="42"/>
        <v>6120.5627061196656</v>
      </c>
      <c r="AC35" s="456">
        <f t="shared" si="42"/>
        <v>5661.6679150488972</v>
      </c>
      <c r="AD35" s="456">
        <f t="shared" si="42"/>
        <v>5714.3033953521854</v>
      </c>
      <c r="AE35" s="456">
        <f t="shared" si="42"/>
        <v>5866.9298277294556</v>
      </c>
      <c r="AF35" s="438">
        <f t="shared" si="42"/>
        <v>5925.59547706786</v>
      </c>
      <c r="AG35" s="438">
        <f t="shared" ref="AG35:AS35" si="43">(AG10+AG33)/(AG9+AG16)</f>
        <v>5956.1000384735135</v>
      </c>
      <c r="AH35" s="438">
        <f t="shared" si="43"/>
        <v>5790.8411116642301</v>
      </c>
      <c r="AI35" s="438">
        <f t="shared" si="43"/>
        <v>6018.2974444645197</v>
      </c>
      <c r="AJ35" s="438">
        <f t="shared" si="43"/>
        <v>5907.7533079081086</v>
      </c>
      <c r="AK35" s="438">
        <f t="shared" si="43"/>
        <v>6066.2325363889559</v>
      </c>
      <c r="AL35" s="438">
        <f t="shared" si="43"/>
        <v>6038.8978381049519</v>
      </c>
      <c r="AM35" s="438">
        <f t="shared" si="43"/>
        <v>6082.0819414270072</v>
      </c>
      <c r="AN35" s="438">
        <f t="shared" si="43"/>
        <v>6315.3323519011492</v>
      </c>
      <c r="AO35" s="456">
        <f t="shared" si="43"/>
        <v>5832.5714893421518</v>
      </c>
      <c r="AP35" s="456">
        <f t="shared" si="43"/>
        <v>5551.0117599250534</v>
      </c>
      <c r="AQ35" s="456">
        <f t="shared" si="43"/>
        <v>5380.7493742780271</v>
      </c>
      <c r="AR35" s="456">
        <f t="shared" si="43"/>
        <v>5306.7277164681291</v>
      </c>
      <c r="AS35" s="456">
        <f t="shared" si="43"/>
        <v>5227.7516370809826</v>
      </c>
      <c r="AT35" s="456">
        <f t="shared" ref="AT35" si="44">(AT10+AT33)/(AT9+AT16)</f>
        <v>4422.6818083748112</v>
      </c>
    </row>
    <row r="36" spans="2:46">
      <c r="B36" s="175">
        <f>B35+1</f>
        <v>19</v>
      </c>
      <c r="C36" s="75" t="s">
        <v>317</v>
      </c>
      <c r="D36" s="175"/>
      <c r="E36" s="473" t="s">
        <v>546</v>
      </c>
      <c r="F36" s="473" t="s">
        <v>546</v>
      </c>
      <c r="G36" s="473" t="s">
        <v>546</v>
      </c>
      <c r="H36" s="473" t="s">
        <v>546</v>
      </c>
      <c r="I36" s="473" t="s">
        <v>546</v>
      </c>
      <c r="J36" s="473" t="s">
        <v>546</v>
      </c>
      <c r="K36" s="473" t="s">
        <v>546</v>
      </c>
      <c r="L36" s="473" t="s">
        <v>546</v>
      </c>
      <c r="M36" s="473" t="s">
        <v>546</v>
      </c>
      <c r="N36" s="473" t="s">
        <v>546</v>
      </c>
      <c r="O36" s="473" t="s">
        <v>546</v>
      </c>
      <c r="P36" s="473" t="s">
        <v>546</v>
      </c>
      <c r="Q36" s="473" t="s">
        <v>546</v>
      </c>
      <c r="R36" s="473" t="s">
        <v>546</v>
      </c>
      <c r="S36" s="473" t="s">
        <v>546</v>
      </c>
      <c r="T36" s="473" t="s">
        <v>546</v>
      </c>
      <c r="U36" s="473" t="s">
        <v>546</v>
      </c>
      <c r="V36" s="473" t="s">
        <v>546</v>
      </c>
      <c r="W36" s="473" t="s">
        <v>546</v>
      </c>
      <c r="X36" s="473" t="s">
        <v>546</v>
      </c>
      <c r="Y36" s="474" t="s">
        <v>546</v>
      </c>
      <c r="Z36" s="474" t="s">
        <v>546</v>
      </c>
      <c r="AA36" s="474" t="s">
        <v>546</v>
      </c>
      <c r="AB36" s="475" t="s">
        <v>546</v>
      </c>
      <c r="AC36" s="474" t="s">
        <v>546</v>
      </c>
      <c r="AD36" s="474" t="s">
        <v>546</v>
      </c>
      <c r="AE36" s="474" t="s">
        <v>546</v>
      </c>
      <c r="AF36" s="473" t="s">
        <v>546</v>
      </c>
      <c r="AG36" s="473" t="s">
        <v>546</v>
      </c>
      <c r="AH36" s="473" t="s">
        <v>546</v>
      </c>
      <c r="AI36" s="473" t="s">
        <v>546</v>
      </c>
      <c r="AJ36" s="473" t="s">
        <v>546</v>
      </c>
      <c r="AK36" s="473" t="s">
        <v>546</v>
      </c>
      <c r="AL36" s="473" t="s">
        <v>546</v>
      </c>
      <c r="AM36" s="473" t="s">
        <v>546</v>
      </c>
      <c r="AN36" s="473" t="s">
        <v>546</v>
      </c>
      <c r="AO36" s="474" t="s">
        <v>546</v>
      </c>
      <c r="AP36" s="474" t="s">
        <v>546</v>
      </c>
      <c r="AQ36" s="474" t="s">
        <v>546</v>
      </c>
      <c r="AR36" s="474" t="s">
        <v>546</v>
      </c>
      <c r="AS36" s="474" t="s">
        <v>546</v>
      </c>
      <c r="AT36" s="474" t="s">
        <v>546</v>
      </c>
    </row>
    <row r="37" spans="2:46" ht="30">
      <c r="B37" s="175">
        <f>B36+1</f>
        <v>20</v>
      </c>
      <c r="C37" s="75" t="s">
        <v>547</v>
      </c>
      <c r="D37" s="175" t="s">
        <v>545</v>
      </c>
      <c r="E37" s="438">
        <v>4383.5436495336853</v>
      </c>
      <c r="F37" s="476">
        <v>4506.5449115723868</v>
      </c>
      <c r="G37" s="438">
        <v>4785.355915157762</v>
      </c>
      <c r="H37" s="476">
        <f t="shared" ref="H37:AF37" si="45">+SUM(G33,F33,E33,E10,F10,G10)/SUM(G16,F16,F9,G9,E16,E9)</f>
        <v>5301.0195328006939</v>
      </c>
      <c r="I37" s="476">
        <f t="shared" si="45"/>
        <v>5390.3129746058639</v>
      </c>
      <c r="J37" s="476">
        <f t="shared" si="45"/>
        <v>5404.8600803741638</v>
      </c>
      <c r="K37" s="476">
        <f t="shared" si="45"/>
        <v>5337.7181994151952</v>
      </c>
      <c r="L37" s="476">
        <f t="shared" si="45"/>
        <v>5394.4321078457133</v>
      </c>
      <c r="M37" s="476">
        <f t="shared" si="45"/>
        <v>5399.4913929111681</v>
      </c>
      <c r="N37" s="476">
        <f t="shared" si="45"/>
        <v>5482.3868919327169</v>
      </c>
      <c r="O37" s="476">
        <f t="shared" si="45"/>
        <v>5575.5097788824451</v>
      </c>
      <c r="P37" s="476">
        <f t="shared" si="45"/>
        <v>5694.4123042577421</v>
      </c>
      <c r="Q37" s="476">
        <f t="shared" si="45"/>
        <v>5666.369876920101</v>
      </c>
      <c r="R37" s="476">
        <f t="shared" si="45"/>
        <v>5602.8309915959371</v>
      </c>
      <c r="S37" s="476">
        <f t="shared" si="45"/>
        <v>5568.366126771949</v>
      </c>
      <c r="T37" s="476">
        <f t="shared" si="45"/>
        <v>5668.8416543930571</v>
      </c>
      <c r="U37" s="476">
        <f t="shared" si="45"/>
        <v>5805.3903119740426</v>
      </c>
      <c r="V37" s="476">
        <f t="shared" si="45"/>
        <v>5819.6513022536292</v>
      </c>
      <c r="W37" s="476">
        <f t="shared" si="45"/>
        <v>5808.9561851518092</v>
      </c>
      <c r="X37" s="476">
        <f t="shared" si="45"/>
        <v>5785.8219652219523</v>
      </c>
      <c r="Y37" s="477">
        <f t="shared" si="45"/>
        <v>5862.8572757625025</v>
      </c>
      <c r="Z37" s="477">
        <f t="shared" si="45"/>
        <v>5998.2891251246529</v>
      </c>
      <c r="AA37" s="477">
        <f t="shared" si="45"/>
        <v>6159.9870288075745</v>
      </c>
      <c r="AB37" s="478">
        <f t="shared" si="45"/>
        <v>6300.1193883467049</v>
      </c>
      <c r="AC37" s="477">
        <f t="shared" si="45"/>
        <v>6257.8903169941141</v>
      </c>
      <c r="AD37" s="477">
        <f t="shared" si="45"/>
        <v>6072.5943046478014</v>
      </c>
      <c r="AE37" s="477">
        <f t="shared" si="45"/>
        <v>5841.2825721339332</v>
      </c>
      <c r="AF37" s="476">
        <f t="shared" si="45"/>
        <v>5744.3072101930302</v>
      </c>
      <c r="AG37" s="476">
        <f t="shared" ref="AG37" si="46">+SUM(AF33,AE33,AD33,AD10,AE10,AF10)/SUM(AF16,AE16,AE9,AF9,AD16,AD9)</f>
        <v>5819.6808239192796</v>
      </c>
      <c r="AH37" s="476">
        <f t="shared" ref="AH37" si="47">+SUM(AG33,AF33,AE33,AE10,AF10,AG10)/SUM(AG16,AF16,AF9,AG9,AE16,AE9)</f>
        <v>5909.8734839827866</v>
      </c>
      <c r="AI37" s="476">
        <f t="shared" ref="AI37" si="48">+SUM(AH33,AG33,AF33,AF10,AG10,AH10)/SUM(AH16,AG16,AG9,AH9,AF16,AF9)</f>
        <v>5874.286327762662</v>
      </c>
      <c r="AJ37" s="476">
        <f t="shared" ref="AJ37" si="49">+SUM(AI33,AH33,AG33,AG10,AH10,AI10)/SUM(AI16,AH16,AH9,AI9,AG16,AG9)</f>
        <v>5920.5348112657102</v>
      </c>
      <c r="AK37" s="476">
        <f t="shared" ref="AK37" si="50">+SUM(AJ33,AI33,AH33,AH10,AI10,AJ10)/SUM(AJ16,AI16,AI9,AJ9,AH16,AH9)</f>
        <v>5909.2685689543496</v>
      </c>
      <c r="AL37" s="476">
        <f t="shared" ref="AL37" si="51">+SUM(AK33,AJ33,AI33,AI10,AJ10,AK10)/SUM(AK16,AJ16,AJ9,AK9,AI16,AI9)</f>
        <v>5999.7084275510833</v>
      </c>
      <c r="AM37" s="476">
        <f t="shared" ref="AM37" si="52">+SUM(AL33,AK33,AJ33,AJ10,AK10,AL10)/SUM(AL16,AK16,AK9,AL9,AJ16,AJ9)</f>
        <v>6006.509643879418</v>
      </c>
      <c r="AN37" s="476">
        <f t="shared" ref="AN37:AT37" si="53">+SUM(AM33,AL33,AK33,AK10,AL10,AM10)/SUM(AM16,AL16,AL9,AM9,AK16,AK9)</f>
        <v>6062.320685674471</v>
      </c>
      <c r="AO37" s="477">
        <f t="shared" si="53"/>
        <v>6156.3852742825275</v>
      </c>
      <c r="AP37" s="477">
        <f t="shared" si="53"/>
        <v>6082.7181717217691</v>
      </c>
      <c r="AQ37" s="477">
        <f t="shared" si="53"/>
        <v>5916.7536845386758</v>
      </c>
      <c r="AR37" s="477">
        <f t="shared" si="53"/>
        <v>5604.2204965577366</v>
      </c>
      <c r="AS37" s="477">
        <f t="shared" si="53"/>
        <v>5421.6762514110214</v>
      </c>
      <c r="AT37" s="477">
        <f t="shared" si="53"/>
        <v>5308.0335100053517</v>
      </c>
    </row>
    <row r="38" spans="2:46" ht="15.75">
      <c r="B38" s="72" t="s">
        <v>548</v>
      </c>
      <c r="C38" s="101" t="s">
        <v>549</v>
      </c>
      <c r="D38" s="175"/>
      <c r="Y38" s="472"/>
      <c r="Z38" s="472"/>
      <c r="AA38" s="472"/>
      <c r="AB38" s="472"/>
      <c r="AC38" s="479"/>
      <c r="AD38" s="479"/>
      <c r="AE38" s="479"/>
      <c r="AF38" s="73"/>
      <c r="AG38" s="73"/>
      <c r="AH38" s="73"/>
      <c r="AI38" s="73"/>
      <c r="AJ38" s="73"/>
      <c r="AK38" s="73"/>
      <c r="AL38" s="73"/>
      <c r="AM38" s="73"/>
      <c r="AN38" s="73"/>
      <c r="AO38" s="479"/>
      <c r="AP38" s="479"/>
      <c r="AQ38" s="479"/>
      <c r="AR38" s="479"/>
      <c r="AS38" s="479"/>
      <c r="AT38" s="479"/>
    </row>
    <row r="39" spans="2:46" ht="45">
      <c r="B39" s="175">
        <f>B37+1</f>
        <v>21</v>
      </c>
      <c r="C39" s="75" t="s">
        <v>550</v>
      </c>
      <c r="D39" s="175" t="s">
        <v>318</v>
      </c>
      <c r="E39" s="438">
        <v>4073.6441796512831</v>
      </c>
      <c r="F39" s="449">
        <f t="shared" ref="F39:AB39" si="54">E43</f>
        <v>4365.66891178482</v>
      </c>
      <c r="G39" s="449">
        <f t="shared" si="54"/>
        <v>4567.0203734085153</v>
      </c>
      <c r="H39" s="449">
        <f t="shared" si="54"/>
        <v>4519.4121799547784</v>
      </c>
      <c r="I39" s="449">
        <f t="shared" si="54"/>
        <v>4309.2176632900382</v>
      </c>
      <c r="J39" s="449">
        <f t="shared" si="54"/>
        <v>4327.0608693866498</v>
      </c>
      <c r="K39" s="449">
        <f t="shared" si="54"/>
        <v>4332.5937202855494</v>
      </c>
      <c r="L39" s="449">
        <f t="shared" si="54"/>
        <v>4294.4123087369053</v>
      </c>
      <c r="M39" s="449">
        <f t="shared" si="54"/>
        <v>4443.4533984650734</v>
      </c>
      <c r="N39" s="449">
        <f t="shared" si="54"/>
        <v>4483.0737544960748</v>
      </c>
      <c r="O39" s="449">
        <f t="shared" si="54"/>
        <v>4482.2851643318536</v>
      </c>
      <c r="P39" s="449">
        <f t="shared" si="54"/>
        <v>4617.208825271141</v>
      </c>
      <c r="Q39" s="449">
        <f t="shared" si="54"/>
        <v>4314.6106970812443</v>
      </c>
      <c r="R39" s="449">
        <f t="shared" si="54"/>
        <v>4241.9605358412582</v>
      </c>
      <c r="S39" s="449">
        <f t="shared" si="54"/>
        <v>4477.8543974526856</v>
      </c>
      <c r="T39" s="449">
        <f t="shared" si="54"/>
        <v>4423.8031642116048</v>
      </c>
      <c r="U39" s="449">
        <f t="shared" si="54"/>
        <v>4321.3913589797266</v>
      </c>
      <c r="V39" s="449">
        <f t="shared" si="54"/>
        <v>4173.4110732504614</v>
      </c>
      <c r="W39" s="449">
        <f t="shared" si="54"/>
        <v>4144.0064532062042</v>
      </c>
      <c r="X39" s="449">
        <f t="shared" si="54"/>
        <v>4150.1789334649766</v>
      </c>
      <c r="Y39" s="450">
        <f t="shared" si="54"/>
        <v>4312.0089958519957</v>
      </c>
      <c r="Z39" s="450">
        <f t="shared" si="54"/>
        <v>4274.9673540084896</v>
      </c>
      <c r="AA39" s="450">
        <f t="shared" si="54"/>
        <v>4274.2302883471602</v>
      </c>
      <c r="AB39" s="451">
        <f t="shared" si="54"/>
        <v>4475.4192140973719</v>
      </c>
      <c r="AC39" s="450">
        <f>AB43</f>
        <v>4264.8690461906453</v>
      </c>
      <c r="AD39" s="450">
        <f t="shared" ref="AD39:AF39" si="55">AC43</f>
        <v>4077.4547578227389</v>
      </c>
      <c r="AE39" s="450">
        <f t="shared" si="55"/>
        <v>4294.5253717542118</v>
      </c>
      <c r="AF39" s="449">
        <f t="shared" si="55"/>
        <v>4367.3316780772966</v>
      </c>
      <c r="AG39" s="449">
        <f t="shared" ref="AG39" si="56">AF43</f>
        <v>4371.7061509747055</v>
      </c>
      <c r="AH39" s="449">
        <f t="shared" ref="AH39" si="57">AG43</f>
        <v>4370.0098546633053</v>
      </c>
      <c r="AI39" s="449">
        <f t="shared" ref="AI39" si="58">AH43</f>
        <v>4474.9394431560577</v>
      </c>
      <c r="AJ39" s="449">
        <f t="shared" ref="AJ39" si="59">AI43</f>
        <v>4393.1015741901138</v>
      </c>
      <c r="AK39" s="449">
        <f t="shared" ref="AK39" si="60">AJ43</f>
        <v>4237.8814469947865</v>
      </c>
      <c r="AL39" s="449">
        <f t="shared" ref="AL39" si="61">AK43</f>
        <v>4313.8320356690156</v>
      </c>
      <c r="AM39" s="449">
        <f t="shared" ref="AM39" si="62">AL43</f>
        <v>4365.1013232612031</v>
      </c>
      <c r="AN39" s="449">
        <f t="shared" ref="AN39:AT39" si="63">AM43</f>
        <v>4373.8217320273206</v>
      </c>
      <c r="AO39" s="450">
        <f t="shared" si="63"/>
        <v>4484.1778028955068</v>
      </c>
      <c r="AP39" s="450">
        <f t="shared" si="63"/>
        <v>4419.1756582419039</v>
      </c>
      <c r="AQ39" s="450">
        <f t="shared" si="63"/>
        <v>4377.3381788497973</v>
      </c>
      <c r="AR39" s="450">
        <f t="shared" si="63"/>
        <v>4336.7029320232659</v>
      </c>
      <c r="AS39" s="450">
        <f t="shared" si="63"/>
        <v>4257.8705582381363</v>
      </c>
      <c r="AT39" s="450">
        <f t="shared" si="63"/>
        <v>4184.5951857704422</v>
      </c>
    </row>
    <row r="40" spans="2:46" ht="30">
      <c r="B40" s="175">
        <f t="shared" ref="B40:B48" si="64">B39+1</f>
        <v>22</v>
      </c>
      <c r="C40" s="75" t="s">
        <v>551</v>
      </c>
      <c r="D40" s="175" t="s">
        <v>318</v>
      </c>
      <c r="E40" s="438">
        <v>4437</v>
      </c>
      <c r="F40" s="458">
        <v>4622</v>
      </c>
      <c r="G40" s="458">
        <v>4508</v>
      </c>
      <c r="H40" s="458">
        <v>4267</v>
      </c>
      <c r="I40" s="458">
        <v>4330</v>
      </c>
      <c r="J40" s="458">
        <v>4335</v>
      </c>
      <c r="K40" s="458">
        <v>4280</v>
      </c>
      <c r="L40" s="458">
        <v>4499</v>
      </c>
      <c r="M40" s="458">
        <v>4499</v>
      </c>
      <c r="N40" s="458">
        <v>4482</v>
      </c>
      <c r="O40" s="458">
        <v>4710</v>
      </c>
      <c r="P40" s="458">
        <v>4185</v>
      </c>
      <c r="Q40" s="458">
        <v>4222</v>
      </c>
      <c r="R40" s="458">
        <v>4518</v>
      </c>
      <c r="S40" s="458">
        <v>4403</v>
      </c>
      <c r="T40" s="458">
        <v>4264</v>
      </c>
      <c r="U40" s="458">
        <v>4159</v>
      </c>
      <c r="V40" s="458">
        <v>4139</v>
      </c>
      <c r="W40" s="458">
        <v>4151</v>
      </c>
      <c r="X40" s="458">
        <v>4336</v>
      </c>
      <c r="Y40" s="468">
        <v>4259</v>
      </c>
      <c r="Z40" s="468">
        <v>4274</v>
      </c>
      <c r="AA40" s="468">
        <v>4571</v>
      </c>
      <c r="AB40" s="469">
        <v>4204</v>
      </c>
      <c r="AC40" s="468">
        <v>3989</v>
      </c>
      <c r="AD40" s="468">
        <v>4342</v>
      </c>
      <c r="AE40" s="468">
        <v>4393</v>
      </c>
      <c r="AF40" s="458">
        <v>4376</v>
      </c>
      <c r="AG40" s="458">
        <v>4369</v>
      </c>
      <c r="AH40" s="468">
        <v>4501</v>
      </c>
      <c r="AI40" s="468">
        <v>4372</v>
      </c>
      <c r="AJ40" s="458">
        <v>4193</v>
      </c>
      <c r="AK40" s="468">
        <v>4350</v>
      </c>
      <c r="AL40" s="468">
        <v>4416</v>
      </c>
      <c r="AM40" s="468">
        <v>4377</v>
      </c>
      <c r="AN40" s="458">
        <v>4510</v>
      </c>
      <c r="AO40" s="468">
        <v>4371</v>
      </c>
      <c r="AP40" s="468">
        <v>4344</v>
      </c>
      <c r="AQ40" s="468">
        <v>4294</v>
      </c>
      <c r="AR40" s="468">
        <v>4139</v>
      </c>
      <c r="AS40" s="468">
        <v>4123</v>
      </c>
      <c r="AT40" s="468">
        <v>3936</v>
      </c>
    </row>
    <row r="41" spans="2:46" ht="45">
      <c r="B41" s="175">
        <f t="shared" si="64"/>
        <v>23</v>
      </c>
      <c r="C41" s="75" t="s">
        <v>552</v>
      </c>
      <c r="D41" s="175" t="s">
        <v>318</v>
      </c>
      <c r="E41" s="438" t="s">
        <v>553</v>
      </c>
      <c r="F41" s="438" t="s">
        <v>553</v>
      </c>
      <c r="G41" s="438" t="s">
        <v>553</v>
      </c>
      <c r="H41" s="438" t="s">
        <v>553</v>
      </c>
      <c r="I41" s="438" t="s">
        <v>553</v>
      </c>
      <c r="J41" s="438" t="s">
        <v>553</v>
      </c>
      <c r="K41" s="438" t="s">
        <v>553</v>
      </c>
      <c r="L41" s="438" t="s">
        <v>553</v>
      </c>
      <c r="M41" s="438" t="s">
        <v>553</v>
      </c>
      <c r="N41" s="438" t="s">
        <v>553</v>
      </c>
      <c r="O41" s="438" t="s">
        <v>553</v>
      </c>
      <c r="P41" s="438" t="s">
        <v>553</v>
      </c>
      <c r="Q41" s="438" t="s">
        <v>553</v>
      </c>
      <c r="R41" s="438" t="s">
        <v>553</v>
      </c>
      <c r="S41" s="438" t="s">
        <v>553</v>
      </c>
      <c r="T41" s="438" t="s">
        <v>553</v>
      </c>
      <c r="U41" s="438" t="s">
        <v>553</v>
      </c>
      <c r="V41" s="438" t="s">
        <v>553</v>
      </c>
      <c r="W41" s="438" t="s">
        <v>553</v>
      </c>
      <c r="X41" s="438" t="s">
        <v>553</v>
      </c>
      <c r="Y41" s="456" t="s">
        <v>553</v>
      </c>
      <c r="Z41" s="456" t="s">
        <v>553</v>
      </c>
      <c r="AA41" s="456" t="s">
        <v>553</v>
      </c>
      <c r="AB41" s="457" t="s">
        <v>553</v>
      </c>
      <c r="AC41" s="456" t="s">
        <v>553</v>
      </c>
      <c r="AD41" s="456" t="s">
        <v>553</v>
      </c>
      <c r="AE41" s="456" t="s">
        <v>553</v>
      </c>
      <c r="AF41" s="438" t="s">
        <v>553</v>
      </c>
      <c r="AG41" s="438" t="s">
        <v>553</v>
      </c>
      <c r="AH41" s="438" t="s">
        <v>553</v>
      </c>
      <c r="AI41" s="438" t="s">
        <v>553</v>
      </c>
      <c r="AJ41" s="438" t="s">
        <v>553</v>
      </c>
      <c r="AK41" s="438" t="s">
        <v>553</v>
      </c>
      <c r="AL41" s="438" t="s">
        <v>553</v>
      </c>
      <c r="AM41" s="438" t="s">
        <v>553</v>
      </c>
      <c r="AN41" s="438" t="s">
        <v>553</v>
      </c>
      <c r="AO41" s="456" t="s">
        <v>553</v>
      </c>
      <c r="AP41" s="456" t="s">
        <v>553</v>
      </c>
      <c r="AQ41" s="456" t="s">
        <v>553</v>
      </c>
      <c r="AR41" s="456" t="s">
        <v>553</v>
      </c>
      <c r="AS41" s="456" t="s">
        <v>553</v>
      </c>
      <c r="AT41" s="456" t="s">
        <v>553</v>
      </c>
    </row>
    <row r="42" spans="2:46">
      <c r="B42" s="175">
        <f t="shared" si="64"/>
        <v>24</v>
      </c>
      <c r="C42" s="75" t="s">
        <v>554</v>
      </c>
      <c r="D42" s="175" t="s">
        <v>318</v>
      </c>
      <c r="E42" s="438" t="s">
        <v>553</v>
      </c>
      <c r="F42" s="438" t="s">
        <v>553</v>
      </c>
      <c r="G42" s="438" t="s">
        <v>553</v>
      </c>
      <c r="H42" s="438" t="s">
        <v>553</v>
      </c>
      <c r="I42" s="438" t="s">
        <v>553</v>
      </c>
      <c r="J42" s="438" t="s">
        <v>553</v>
      </c>
      <c r="K42" s="438" t="s">
        <v>553</v>
      </c>
      <c r="L42" s="438" t="s">
        <v>553</v>
      </c>
      <c r="M42" s="438" t="s">
        <v>553</v>
      </c>
      <c r="N42" s="438" t="s">
        <v>553</v>
      </c>
      <c r="O42" s="438" t="s">
        <v>553</v>
      </c>
      <c r="P42" s="438" t="s">
        <v>553</v>
      </c>
      <c r="Q42" s="438" t="s">
        <v>553</v>
      </c>
      <c r="R42" s="438" t="s">
        <v>553</v>
      </c>
      <c r="S42" s="438" t="s">
        <v>553</v>
      </c>
      <c r="T42" s="438" t="s">
        <v>553</v>
      </c>
      <c r="U42" s="438" t="s">
        <v>553</v>
      </c>
      <c r="V42" s="438" t="s">
        <v>553</v>
      </c>
      <c r="W42" s="438" t="s">
        <v>553</v>
      </c>
      <c r="X42" s="438" t="s">
        <v>553</v>
      </c>
      <c r="Y42" s="456" t="s">
        <v>553</v>
      </c>
      <c r="Z42" s="456" t="s">
        <v>553</v>
      </c>
      <c r="AA42" s="456" t="s">
        <v>553</v>
      </c>
      <c r="AB42" s="457" t="s">
        <v>553</v>
      </c>
      <c r="AC42" s="456" t="s">
        <v>553</v>
      </c>
      <c r="AD42" s="456" t="s">
        <v>553</v>
      </c>
      <c r="AE42" s="456" t="s">
        <v>553</v>
      </c>
      <c r="AF42" s="438" t="s">
        <v>553</v>
      </c>
      <c r="AG42" s="438" t="s">
        <v>553</v>
      </c>
      <c r="AH42" s="438" t="s">
        <v>553</v>
      </c>
      <c r="AI42" s="438" t="s">
        <v>553</v>
      </c>
      <c r="AJ42" s="438" t="s">
        <v>553</v>
      </c>
      <c r="AK42" s="438" t="s">
        <v>553</v>
      </c>
      <c r="AL42" s="438" t="s">
        <v>553</v>
      </c>
      <c r="AM42" s="438" t="s">
        <v>553</v>
      </c>
      <c r="AN42" s="438" t="s">
        <v>553</v>
      </c>
      <c r="AO42" s="456" t="s">
        <v>553</v>
      </c>
      <c r="AP42" s="456" t="s">
        <v>553</v>
      </c>
      <c r="AQ42" s="456" t="s">
        <v>553</v>
      </c>
      <c r="AR42" s="456" t="s">
        <v>553</v>
      </c>
      <c r="AS42" s="456" t="s">
        <v>553</v>
      </c>
      <c r="AT42" s="456" t="s">
        <v>553</v>
      </c>
    </row>
    <row r="43" spans="2:46">
      <c r="B43" s="175">
        <f t="shared" si="64"/>
        <v>25</v>
      </c>
      <c r="C43" s="75" t="s">
        <v>555</v>
      </c>
      <c r="D43" s="175" t="s">
        <v>318</v>
      </c>
      <c r="E43" s="438">
        <v>4365.66891178482</v>
      </c>
      <c r="F43" s="449">
        <f t="shared" ref="F43:AA43" si="65">(F39*F9+F40*F16)/(F9+F16)</f>
        <v>4567.0203734085153</v>
      </c>
      <c r="G43" s="449">
        <f t="shared" si="65"/>
        <v>4519.4121799547784</v>
      </c>
      <c r="H43" s="449">
        <f t="shared" si="65"/>
        <v>4309.2176632900382</v>
      </c>
      <c r="I43" s="449">
        <f t="shared" si="65"/>
        <v>4327.0608693866498</v>
      </c>
      <c r="J43" s="449">
        <f t="shared" si="65"/>
        <v>4332.5937202855494</v>
      </c>
      <c r="K43" s="449">
        <f t="shared" si="65"/>
        <v>4294.4123087369053</v>
      </c>
      <c r="L43" s="449">
        <f t="shared" si="65"/>
        <v>4443.4533984650734</v>
      </c>
      <c r="M43" s="449">
        <f t="shared" si="65"/>
        <v>4483.0737544960748</v>
      </c>
      <c r="N43" s="449">
        <f t="shared" si="65"/>
        <v>4482.2851643318536</v>
      </c>
      <c r="O43" s="449">
        <f t="shared" si="65"/>
        <v>4617.208825271141</v>
      </c>
      <c r="P43" s="449">
        <f t="shared" si="65"/>
        <v>4314.6106970812443</v>
      </c>
      <c r="Q43" s="449">
        <f t="shared" si="65"/>
        <v>4241.9605358412582</v>
      </c>
      <c r="R43" s="449">
        <f t="shared" si="65"/>
        <v>4477.8543974526856</v>
      </c>
      <c r="S43" s="449">
        <f t="shared" si="65"/>
        <v>4423.8031642116048</v>
      </c>
      <c r="T43" s="449">
        <f t="shared" si="65"/>
        <v>4321.3913589797266</v>
      </c>
      <c r="U43" s="449">
        <f t="shared" si="65"/>
        <v>4173.4110732504614</v>
      </c>
      <c r="V43" s="449">
        <f t="shared" si="65"/>
        <v>4144.0064532062042</v>
      </c>
      <c r="W43" s="449">
        <f t="shared" si="65"/>
        <v>4150.1789334649766</v>
      </c>
      <c r="X43" s="449">
        <f t="shared" si="65"/>
        <v>4312.0089958519957</v>
      </c>
      <c r="Y43" s="450">
        <f t="shared" si="65"/>
        <v>4274.9673540084896</v>
      </c>
      <c r="Z43" s="450">
        <f t="shared" si="65"/>
        <v>4274.2302883471602</v>
      </c>
      <c r="AA43" s="450">
        <f t="shared" si="65"/>
        <v>4475.4192140973719</v>
      </c>
      <c r="AB43" s="451">
        <f>(AB39*AB9+AB40*AB16)/(AB9+AB16)</f>
        <v>4264.8690461906453</v>
      </c>
      <c r="AC43" s="450">
        <f t="shared" ref="AC43:AF43" si="66">(AC39*AC9+AC40*AC16)/(AC9+AC16)</f>
        <v>4077.4547578227389</v>
      </c>
      <c r="AD43" s="450">
        <f t="shared" si="66"/>
        <v>4294.5253717542118</v>
      </c>
      <c r="AE43" s="450">
        <f t="shared" si="66"/>
        <v>4367.3316780772966</v>
      </c>
      <c r="AF43" s="449">
        <f t="shared" si="66"/>
        <v>4371.7061509747055</v>
      </c>
      <c r="AG43" s="449">
        <f t="shared" ref="AG43:AS43" si="67">(AG39*AG9+AG40*AG16)/(AG9+AG16)</f>
        <v>4370.0098546633053</v>
      </c>
      <c r="AH43" s="449">
        <f t="shared" si="67"/>
        <v>4474.9394431560577</v>
      </c>
      <c r="AI43" s="449">
        <f t="shared" si="67"/>
        <v>4393.1015741901138</v>
      </c>
      <c r="AJ43" s="449">
        <f t="shared" si="67"/>
        <v>4237.8814469947865</v>
      </c>
      <c r="AK43" s="449">
        <f t="shared" si="67"/>
        <v>4313.8320356690156</v>
      </c>
      <c r="AL43" s="449">
        <f t="shared" si="67"/>
        <v>4365.1013232612031</v>
      </c>
      <c r="AM43" s="449">
        <f t="shared" si="67"/>
        <v>4373.8217320273206</v>
      </c>
      <c r="AN43" s="449">
        <f t="shared" si="67"/>
        <v>4484.1778028955068</v>
      </c>
      <c r="AO43" s="450">
        <f t="shared" si="67"/>
        <v>4419.1756582419039</v>
      </c>
      <c r="AP43" s="450">
        <f t="shared" si="67"/>
        <v>4377.3381788497973</v>
      </c>
      <c r="AQ43" s="450">
        <f t="shared" si="67"/>
        <v>4336.7029320232659</v>
      </c>
      <c r="AR43" s="450">
        <f t="shared" si="67"/>
        <v>4257.8705582381363</v>
      </c>
      <c r="AS43" s="450">
        <f t="shared" si="67"/>
        <v>4184.5951857704422</v>
      </c>
      <c r="AT43" s="450">
        <f t="shared" ref="AT43" si="68">(AT39*AT9+AT40*AT16)/(AT9+AT16)</f>
        <v>3969.3473714306219</v>
      </c>
    </row>
    <row r="44" spans="2:46" ht="45">
      <c r="B44" s="175">
        <f t="shared" si="64"/>
        <v>26</v>
      </c>
      <c r="C44" s="75" t="s">
        <v>556</v>
      </c>
      <c r="D44" s="175" t="s">
        <v>318</v>
      </c>
      <c r="E44" s="438">
        <v>4029.7206654563493</v>
      </c>
      <c r="F44" s="449">
        <f t="shared" ref="F44:AF44" si="69">E48</f>
        <v>4095.85</v>
      </c>
      <c r="G44" s="449">
        <v>4238.93</v>
      </c>
      <c r="H44" s="449">
        <f t="shared" si="69"/>
        <v>4244.6329447338157</v>
      </c>
      <c r="I44" s="449">
        <f t="shared" si="69"/>
        <v>4001.7776044217057</v>
      </c>
      <c r="J44" s="449">
        <f t="shared" si="69"/>
        <v>4120.4519732326326</v>
      </c>
      <c r="K44" s="449">
        <f t="shared" si="69"/>
        <v>4042.7800995330849</v>
      </c>
      <c r="L44" s="449">
        <f t="shared" si="69"/>
        <v>3976.8765596830631</v>
      </c>
      <c r="M44" s="449">
        <f t="shared" si="69"/>
        <v>3928.8858219114527</v>
      </c>
      <c r="N44" s="449">
        <f t="shared" si="69"/>
        <v>3987.4563353390949</v>
      </c>
      <c r="O44" s="449">
        <f t="shared" si="69"/>
        <v>3981.2458068634137</v>
      </c>
      <c r="P44" s="449">
        <f t="shared" si="69"/>
        <v>4000.6530432700092</v>
      </c>
      <c r="Q44" s="449">
        <f t="shared" si="69"/>
        <v>3916.1814107645514</v>
      </c>
      <c r="R44" s="449">
        <f t="shared" si="69"/>
        <v>3794.4465046596656</v>
      </c>
      <c r="S44" s="449">
        <f t="shared" si="69"/>
        <v>3848.757142743334</v>
      </c>
      <c r="T44" s="449">
        <f t="shared" si="69"/>
        <v>3910.3097263791665</v>
      </c>
      <c r="U44" s="449">
        <f t="shared" si="69"/>
        <v>3820.3905283396707</v>
      </c>
      <c r="V44" s="449">
        <f t="shared" si="69"/>
        <v>3750.7791137808135</v>
      </c>
      <c r="W44" s="449">
        <f t="shared" si="69"/>
        <v>3731.3141241016342</v>
      </c>
      <c r="X44" s="449">
        <f t="shared" si="69"/>
        <v>3808.7053754815433</v>
      </c>
      <c r="Y44" s="450">
        <f t="shared" si="69"/>
        <v>3873.4079624650053</v>
      </c>
      <c r="Z44" s="450">
        <f t="shared" si="69"/>
        <v>3915.0497041282356</v>
      </c>
      <c r="AA44" s="450">
        <f t="shared" si="69"/>
        <v>3965.2998690264412</v>
      </c>
      <c r="AB44" s="451">
        <f t="shared" si="69"/>
        <v>4093.2252439848703</v>
      </c>
      <c r="AC44" s="450">
        <f t="shared" si="69"/>
        <v>4047.2819782997158</v>
      </c>
      <c r="AD44" s="450">
        <f t="shared" si="69"/>
        <v>3920.0501660618229</v>
      </c>
      <c r="AE44" s="450">
        <f t="shared" si="69"/>
        <v>3703.3857831229652</v>
      </c>
      <c r="AF44" s="449">
        <f t="shared" si="69"/>
        <v>3896.0684958592965</v>
      </c>
      <c r="AG44" s="449">
        <f t="shared" ref="AG44" si="70">AF48</f>
        <v>3914.2013469956833</v>
      </c>
      <c r="AH44" s="449">
        <f t="shared" ref="AH44" si="71">AG48</f>
        <v>3873.9580238723279</v>
      </c>
      <c r="AI44" s="449">
        <f t="shared" ref="AI44" si="72">AH48</f>
        <v>3696.959712590965</v>
      </c>
      <c r="AJ44" s="449">
        <f t="shared" ref="AJ44" si="73">AI48</f>
        <v>3720.0470264800742</v>
      </c>
      <c r="AK44" s="449">
        <f t="shared" ref="AK44" si="74">AJ48</f>
        <v>3727.7676144963721</v>
      </c>
      <c r="AL44" s="449">
        <f t="shared" ref="AL44" si="75">AK48</f>
        <v>3675.0868052772653</v>
      </c>
      <c r="AM44" s="449">
        <f t="shared" ref="AM44" si="76">AL48</f>
        <v>3652.4616272039857</v>
      </c>
      <c r="AN44" s="449">
        <f t="shared" ref="AN44" si="77">AM48</f>
        <v>3676.3086412539074</v>
      </c>
      <c r="AO44" s="450">
        <f>AN48</f>
        <v>3872.1703533397381</v>
      </c>
      <c r="AP44" s="450">
        <f t="shared" ref="AP44:AT44" si="78">AO48</f>
        <v>3919.1681072550923</v>
      </c>
      <c r="AQ44" s="450">
        <f t="shared" si="78"/>
        <v>3979.1797479381703</v>
      </c>
      <c r="AR44" s="450">
        <f t="shared" si="78"/>
        <v>3966.4146439485412</v>
      </c>
      <c r="AS44" s="450">
        <f t="shared" si="78"/>
        <v>3939.9323658003277</v>
      </c>
      <c r="AT44" s="450">
        <f t="shared" si="78"/>
        <v>3811.7499647852878</v>
      </c>
    </row>
    <row r="45" spans="2:46">
      <c r="B45" s="175">
        <f t="shared" si="64"/>
        <v>27</v>
      </c>
      <c r="C45" s="75" t="s">
        <v>557</v>
      </c>
      <c r="D45" s="175" t="s">
        <v>318</v>
      </c>
      <c r="E45" s="438">
        <v>4112</v>
      </c>
      <c r="F45" s="458">
        <v>4285</v>
      </c>
      <c r="G45" s="458">
        <v>4246</v>
      </c>
      <c r="H45" s="458">
        <v>3953</v>
      </c>
      <c r="I45" s="458">
        <v>4140</v>
      </c>
      <c r="J45" s="458">
        <v>4009</v>
      </c>
      <c r="K45" s="458">
        <v>3952</v>
      </c>
      <c r="L45" s="458">
        <v>3911</v>
      </c>
      <c r="M45" s="458">
        <v>4011</v>
      </c>
      <c r="N45" s="458">
        <v>3979</v>
      </c>
      <c r="O45" s="458">
        <v>4014</v>
      </c>
      <c r="P45" s="458">
        <v>3880</v>
      </c>
      <c r="Q45" s="458">
        <v>3761</v>
      </c>
      <c r="R45" s="458">
        <v>3858</v>
      </c>
      <c r="S45" s="458">
        <v>3934</v>
      </c>
      <c r="T45" s="458">
        <v>3770</v>
      </c>
      <c r="U45" s="458">
        <v>3744</v>
      </c>
      <c r="V45" s="458">
        <v>3728</v>
      </c>
      <c r="W45" s="458">
        <v>3819</v>
      </c>
      <c r="X45" s="458">
        <v>3883</v>
      </c>
      <c r="Y45" s="468">
        <v>3933</v>
      </c>
      <c r="Z45" s="468">
        <v>3981</v>
      </c>
      <c r="AA45" s="468">
        <v>4154</v>
      </c>
      <c r="AB45" s="469">
        <v>4034</v>
      </c>
      <c r="AC45" s="468">
        <v>3860</v>
      </c>
      <c r="AD45" s="468">
        <v>3656</v>
      </c>
      <c r="AE45" s="468">
        <v>3964</v>
      </c>
      <c r="AF45" s="458">
        <v>3932</v>
      </c>
      <c r="AG45" s="504">
        <v>3850</v>
      </c>
      <c r="AH45" s="468">
        <v>3653</v>
      </c>
      <c r="AI45" s="468">
        <v>3726</v>
      </c>
      <c r="AJ45" s="458">
        <v>3730</v>
      </c>
      <c r="AK45" s="468">
        <v>3650</v>
      </c>
      <c r="AL45" s="468">
        <v>3630</v>
      </c>
      <c r="AM45" s="468">
        <v>3685</v>
      </c>
      <c r="AN45" s="458">
        <v>3918</v>
      </c>
      <c r="AO45" s="468">
        <v>3954</v>
      </c>
      <c r="AP45" s="468">
        <v>4027</v>
      </c>
      <c r="AQ45" s="468">
        <v>3953</v>
      </c>
      <c r="AR45" s="468">
        <v>3900</v>
      </c>
      <c r="AS45" s="468">
        <v>3704</v>
      </c>
      <c r="AT45" s="468">
        <v>3470</v>
      </c>
    </row>
    <row r="46" spans="2:46" ht="30">
      <c r="B46" s="175">
        <f t="shared" si="64"/>
        <v>28</v>
      </c>
      <c r="C46" s="75" t="s">
        <v>558</v>
      </c>
      <c r="D46" s="175" t="s">
        <v>318</v>
      </c>
      <c r="E46" s="175" t="s">
        <v>553</v>
      </c>
      <c r="F46" s="175" t="s">
        <v>553</v>
      </c>
      <c r="G46" s="175" t="s">
        <v>553</v>
      </c>
      <c r="H46" s="175" t="s">
        <v>553</v>
      </c>
      <c r="I46" s="175" t="s">
        <v>553</v>
      </c>
      <c r="J46" s="175" t="s">
        <v>553</v>
      </c>
      <c r="K46" s="175" t="s">
        <v>553</v>
      </c>
      <c r="L46" s="175" t="s">
        <v>553</v>
      </c>
      <c r="M46" s="175" t="s">
        <v>553</v>
      </c>
      <c r="N46" s="175" t="s">
        <v>553</v>
      </c>
      <c r="O46" s="175" t="s">
        <v>553</v>
      </c>
      <c r="P46" s="175" t="s">
        <v>553</v>
      </c>
      <c r="Q46" s="175" t="s">
        <v>553</v>
      </c>
      <c r="R46" s="175" t="s">
        <v>553</v>
      </c>
      <c r="S46" s="175" t="s">
        <v>553</v>
      </c>
      <c r="T46" s="175" t="s">
        <v>553</v>
      </c>
      <c r="U46" s="175" t="s">
        <v>553</v>
      </c>
      <c r="V46" s="175" t="s">
        <v>553</v>
      </c>
      <c r="W46" s="175" t="s">
        <v>553</v>
      </c>
      <c r="X46" s="175" t="s">
        <v>553</v>
      </c>
      <c r="Y46" s="480" t="s">
        <v>553</v>
      </c>
      <c r="Z46" s="480" t="s">
        <v>553</v>
      </c>
      <c r="AA46" s="480" t="s">
        <v>553</v>
      </c>
      <c r="AB46" s="481" t="s">
        <v>553</v>
      </c>
      <c r="AC46" s="480" t="s">
        <v>553</v>
      </c>
      <c r="AD46" s="480" t="s">
        <v>553</v>
      </c>
      <c r="AE46" s="480" t="s">
        <v>553</v>
      </c>
      <c r="AF46" s="175" t="s">
        <v>553</v>
      </c>
      <c r="AG46" s="504"/>
      <c r="AH46" s="480"/>
      <c r="AI46" s="480"/>
      <c r="AJ46" s="175"/>
      <c r="AK46" s="480"/>
      <c r="AL46" s="480"/>
      <c r="AM46" s="480"/>
      <c r="AN46" s="175"/>
      <c r="AO46" s="480"/>
      <c r="AP46" s="480"/>
      <c r="AQ46" s="480"/>
      <c r="AR46" s="480"/>
      <c r="AS46" s="480"/>
      <c r="AT46" s="480"/>
    </row>
    <row r="47" spans="2:46" ht="36" customHeight="1">
      <c r="B47" s="175">
        <f t="shared" si="64"/>
        <v>29</v>
      </c>
      <c r="C47" s="75" t="s">
        <v>559</v>
      </c>
      <c r="D47" s="175" t="s">
        <v>318</v>
      </c>
      <c r="E47" s="175" t="s">
        <v>553</v>
      </c>
      <c r="F47" s="175" t="s">
        <v>553</v>
      </c>
      <c r="G47" s="175" t="s">
        <v>553</v>
      </c>
      <c r="H47" s="175" t="s">
        <v>553</v>
      </c>
      <c r="I47" s="175" t="s">
        <v>553</v>
      </c>
      <c r="J47" s="175" t="s">
        <v>553</v>
      </c>
      <c r="K47" s="175" t="s">
        <v>553</v>
      </c>
      <c r="L47" s="175" t="s">
        <v>553</v>
      </c>
      <c r="M47" s="175" t="s">
        <v>553</v>
      </c>
      <c r="N47" s="175" t="s">
        <v>553</v>
      </c>
      <c r="O47" s="175" t="s">
        <v>553</v>
      </c>
      <c r="P47" s="175" t="s">
        <v>553</v>
      </c>
      <c r="Q47" s="175" t="s">
        <v>553</v>
      </c>
      <c r="R47" s="175" t="s">
        <v>553</v>
      </c>
      <c r="S47" s="175" t="s">
        <v>553</v>
      </c>
      <c r="T47" s="175" t="s">
        <v>553</v>
      </c>
      <c r="U47" s="175" t="s">
        <v>553</v>
      </c>
      <c r="V47" s="175" t="s">
        <v>553</v>
      </c>
      <c r="W47" s="175" t="s">
        <v>553</v>
      </c>
      <c r="X47" s="175" t="s">
        <v>553</v>
      </c>
      <c r="Y47" s="480" t="s">
        <v>553</v>
      </c>
      <c r="Z47" s="480" t="s">
        <v>553</v>
      </c>
      <c r="AA47" s="480" t="s">
        <v>553</v>
      </c>
      <c r="AB47" s="481" t="s">
        <v>553</v>
      </c>
      <c r="AC47" s="480" t="s">
        <v>553</v>
      </c>
      <c r="AD47" s="480" t="s">
        <v>553</v>
      </c>
      <c r="AE47" s="480" t="s">
        <v>553</v>
      </c>
      <c r="AF47" s="175" t="s">
        <v>553</v>
      </c>
      <c r="AG47" s="504"/>
      <c r="AH47" s="480"/>
      <c r="AI47" s="480"/>
      <c r="AJ47" s="175"/>
      <c r="AK47" s="480"/>
      <c r="AL47" s="480"/>
      <c r="AM47" s="480"/>
      <c r="AN47" s="175"/>
      <c r="AO47" s="480"/>
      <c r="AP47" s="480"/>
      <c r="AQ47" s="480"/>
      <c r="AR47" s="480"/>
      <c r="AS47" s="480"/>
      <c r="AT47" s="480"/>
    </row>
    <row r="48" spans="2:46">
      <c r="B48" s="175">
        <f t="shared" si="64"/>
        <v>30</v>
      </c>
      <c r="C48" s="75" t="s">
        <v>560</v>
      </c>
      <c r="D48" s="175" t="s">
        <v>318</v>
      </c>
      <c r="E48" s="64">
        <v>4095.85</v>
      </c>
      <c r="F48" s="482">
        <f t="shared" ref="F48:V48" si="79">(F44*F9+F45*F16)/(F9+F16)</f>
        <v>4244.4298278753868</v>
      </c>
      <c r="G48" s="482">
        <f t="shared" si="79"/>
        <v>4244.6329447338157</v>
      </c>
      <c r="H48" s="482">
        <f t="shared" si="79"/>
        <v>4001.7776044217057</v>
      </c>
      <c r="I48" s="482">
        <f t="shared" si="79"/>
        <v>4120.4519732326326</v>
      </c>
      <c r="J48" s="482">
        <f t="shared" si="79"/>
        <v>4042.7800995330849</v>
      </c>
      <c r="K48" s="482">
        <f t="shared" si="79"/>
        <v>3976.8765596830631</v>
      </c>
      <c r="L48" s="482">
        <f t="shared" si="79"/>
        <v>3928.8858219114527</v>
      </c>
      <c r="M48" s="482">
        <f t="shared" si="79"/>
        <v>3987.4563353390949</v>
      </c>
      <c r="N48" s="482">
        <f t="shared" si="79"/>
        <v>3981.2458068634137</v>
      </c>
      <c r="O48" s="482">
        <f t="shared" si="79"/>
        <v>4000.6530432700092</v>
      </c>
      <c r="P48" s="482">
        <f t="shared" si="79"/>
        <v>3916.1814107645514</v>
      </c>
      <c r="Q48" s="482">
        <f t="shared" si="79"/>
        <v>3794.4465046596656</v>
      </c>
      <c r="R48" s="482">
        <f t="shared" si="79"/>
        <v>3848.757142743334</v>
      </c>
      <c r="S48" s="482">
        <f t="shared" si="79"/>
        <v>3910.3097263791665</v>
      </c>
      <c r="T48" s="482">
        <f t="shared" si="79"/>
        <v>3820.3905283396707</v>
      </c>
      <c r="U48" s="482">
        <f t="shared" si="79"/>
        <v>3750.7791137808135</v>
      </c>
      <c r="V48" s="483">
        <f t="shared" si="79"/>
        <v>3731.3141241016342</v>
      </c>
      <c r="W48" s="483">
        <f>(W44*W9+W45*W16)/(W9+W16)</f>
        <v>3808.7053754815433</v>
      </c>
      <c r="X48" s="483">
        <f t="shared" ref="X48:Z48" si="80">(X44*X9+X45*X16)/(X9+X16)</f>
        <v>3873.4079624650053</v>
      </c>
      <c r="Y48" s="484">
        <f t="shared" si="80"/>
        <v>3915.0497041282356</v>
      </c>
      <c r="Z48" s="485">
        <f t="shared" si="80"/>
        <v>3965.2998690264412</v>
      </c>
      <c r="AA48" s="485">
        <f>(AA44*AA9+AA45*AA16)/(AA9+AA16)</f>
        <v>4093.2252439848703</v>
      </c>
      <c r="AB48" s="484">
        <f t="shared" ref="AB48:AS48" si="81">(AB44*AB9+AB45*AB16)/(AB9+AB16)</f>
        <v>4047.2819782997158</v>
      </c>
      <c r="AC48" s="485">
        <f t="shared" si="81"/>
        <v>3920.0501660618229</v>
      </c>
      <c r="AD48" s="485">
        <f t="shared" si="81"/>
        <v>3703.3857831229652</v>
      </c>
      <c r="AE48" s="485">
        <f t="shared" si="81"/>
        <v>3896.0684958592965</v>
      </c>
      <c r="AF48" s="483">
        <f t="shared" si="81"/>
        <v>3914.2013469956833</v>
      </c>
      <c r="AG48" s="483">
        <f t="shared" si="81"/>
        <v>3873.9580238723279</v>
      </c>
      <c r="AH48" s="483">
        <f t="shared" si="81"/>
        <v>3696.959712590965</v>
      </c>
      <c r="AI48" s="483">
        <f t="shared" si="81"/>
        <v>3720.0470264800742</v>
      </c>
      <c r="AJ48" s="483">
        <f t="shared" si="81"/>
        <v>3727.7676144963721</v>
      </c>
      <c r="AK48" s="483">
        <f t="shared" si="81"/>
        <v>3675.0868052772653</v>
      </c>
      <c r="AL48" s="483">
        <f t="shared" si="81"/>
        <v>3652.4616272039857</v>
      </c>
      <c r="AM48" s="483">
        <f t="shared" si="81"/>
        <v>3676.3086412539074</v>
      </c>
      <c r="AN48" s="483">
        <f t="shared" si="81"/>
        <v>3872.1703533397381</v>
      </c>
      <c r="AO48" s="486">
        <f t="shared" si="81"/>
        <v>3919.1681072550923</v>
      </c>
      <c r="AP48" s="486">
        <f t="shared" si="81"/>
        <v>3979.1797479381703</v>
      </c>
      <c r="AQ48" s="486">
        <f t="shared" si="81"/>
        <v>3966.4146439485412</v>
      </c>
      <c r="AR48" s="486">
        <f t="shared" si="81"/>
        <v>3939.9323658003277</v>
      </c>
      <c r="AS48" s="486">
        <f t="shared" si="81"/>
        <v>3811.7499647852878</v>
      </c>
      <c r="AT48" s="486">
        <f t="shared" ref="AT48" si="82">(AT44*AT9+AT45*AT16)/(AT9+AT16)</f>
        <v>3515.8434582181358</v>
      </c>
    </row>
    <row r="49" spans="2:46" s="61" customFormat="1" ht="15.75">
      <c r="B49" s="487">
        <v>31</v>
      </c>
      <c r="C49" s="488" t="s">
        <v>561</v>
      </c>
      <c r="D49" s="487"/>
      <c r="E49" s="489">
        <v>4082</v>
      </c>
      <c r="F49" s="490">
        <v>4240</v>
      </c>
      <c r="G49" s="490">
        <v>4216</v>
      </c>
      <c r="H49" s="490">
        <v>3929</v>
      </c>
      <c r="I49" s="490">
        <v>4090</v>
      </c>
      <c r="J49" s="490">
        <v>3992</v>
      </c>
      <c r="K49" s="490">
        <v>3928</v>
      </c>
      <c r="L49" s="490">
        <v>3890</v>
      </c>
      <c r="M49" s="490">
        <v>3980</v>
      </c>
      <c r="N49" s="491">
        <v>3920</v>
      </c>
      <c r="O49" s="491">
        <v>3995</v>
      </c>
      <c r="P49" s="491">
        <v>3840</v>
      </c>
      <c r="Q49" s="491">
        <v>3732</v>
      </c>
      <c r="R49" s="491">
        <v>3833</v>
      </c>
      <c r="S49" s="491">
        <v>3910</v>
      </c>
      <c r="T49" s="491">
        <v>3723</v>
      </c>
      <c r="U49" s="491">
        <v>3714</v>
      </c>
      <c r="V49" s="491">
        <v>3708</v>
      </c>
      <c r="W49" s="491">
        <v>3766</v>
      </c>
      <c r="X49" s="491">
        <v>3832</v>
      </c>
      <c r="Y49" s="492">
        <v>3911</v>
      </c>
      <c r="Z49" s="492">
        <v>3941</v>
      </c>
      <c r="AA49" s="492">
        <v>4106</v>
      </c>
      <c r="AB49" s="493">
        <v>4000</v>
      </c>
      <c r="AC49" s="492">
        <v>3775</v>
      </c>
      <c r="AD49" s="492">
        <v>3571</v>
      </c>
      <c r="AE49" s="492">
        <v>3879</v>
      </c>
      <c r="AF49" s="491">
        <v>3879</v>
      </c>
      <c r="AG49" s="491">
        <v>3794</v>
      </c>
      <c r="AH49" s="492">
        <v>3553</v>
      </c>
      <c r="AI49" s="492">
        <v>3646</v>
      </c>
      <c r="AJ49" s="491">
        <v>3674</v>
      </c>
      <c r="AK49" s="492">
        <v>3616</v>
      </c>
      <c r="AL49" s="492">
        <v>3588</v>
      </c>
      <c r="AM49" s="492">
        <v>3656</v>
      </c>
      <c r="AN49" s="491">
        <v>3897</v>
      </c>
      <c r="AO49" s="492">
        <v>3888</v>
      </c>
      <c r="AP49" s="492">
        <v>3988</v>
      </c>
      <c r="AQ49" s="492">
        <v>3880</v>
      </c>
      <c r="AR49" s="492">
        <v>3861</v>
      </c>
      <c r="AS49" s="492">
        <v>3666</v>
      </c>
      <c r="AT49" s="492">
        <v>3453</v>
      </c>
    </row>
    <row r="50" spans="2:46" s="61" customFormat="1" ht="15.75">
      <c r="B50" s="487"/>
      <c r="C50" s="488"/>
      <c r="D50" s="487"/>
      <c r="E50" s="489"/>
      <c r="F50" s="490"/>
      <c r="G50" s="490"/>
      <c r="H50" s="490"/>
      <c r="I50" s="490"/>
      <c r="J50" s="490"/>
      <c r="K50" s="490"/>
      <c r="L50" s="490"/>
      <c r="M50" s="490"/>
      <c r="N50" s="491"/>
      <c r="O50" s="491"/>
      <c r="P50" s="491"/>
      <c r="Q50" s="491"/>
      <c r="R50" s="491"/>
      <c r="S50" s="491"/>
      <c r="T50" s="491"/>
      <c r="U50" s="491"/>
      <c r="V50" s="491"/>
      <c r="W50" s="491"/>
      <c r="X50" s="491"/>
      <c r="Y50" s="492"/>
      <c r="Z50" s="492"/>
      <c r="AA50" s="492"/>
      <c r="AB50" s="493"/>
      <c r="AC50" s="492"/>
      <c r="AD50" s="492"/>
      <c r="AE50" s="492"/>
      <c r="AF50" s="491"/>
      <c r="AG50" s="504"/>
      <c r="AH50" s="492"/>
      <c r="AI50" s="492"/>
      <c r="AJ50" s="491"/>
      <c r="AK50" s="492"/>
      <c r="AL50" s="492"/>
      <c r="AM50" s="492"/>
      <c r="AN50" s="491"/>
      <c r="AO50" s="492"/>
      <c r="AP50" s="492"/>
      <c r="AQ50" s="492"/>
      <c r="AR50" s="492"/>
      <c r="AS50" s="492"/>
      <c r="AT50" s="492"/>
    </row>
    <row r="51" spans="2:46">
      <c r="B51" s="494">
        <v>32</v>
      </c>
      <c r="C51" s="495" t="s">
        <v>562</v>
      </c>
      <c r="D51" s="496" t="s">
        <v>517</v>
      </c>
      <c r="E51" s="497">
        <v>470755.54152000003</v>
      </c>
      <c r="F51" s="497">
        <f>385634-F15</f>
        <v>382583.98304000002</v>
      </c>
      <c r="G51" s="497">
        <f>419360-G15</f>
        <v>416033.15824000002</v>
      </c>
      <c r="H51" s="497">
        <f>483763-H15</f>
        <v>479933.21383999998</v>
      </c>
      <c r="I51" s="497">
        <f>441244-I15</f>
        <v>436820.90711999999</v>
      </c>
      <c r="J51" s="497">
        <f>488083-J15</f>
        <v>484337.57367999997</v>
      </c>
      <c r="K51" s="497">
        <f>483278-K15</f>
        <v>479387.90016000002</v>
      </c>
      <c r="L51" s="497">
        <f>495476-L15</f>
        <v>491471.46912000002</v>
      </c>
      <c r="M51" s="497">
        <f>491978-M15</f>
        <v>488163.01919999998</v>
      </c>
      <c r="N51" s="497">
        <f>499015-N15</f>
        <v>495111.11488000001</v>
      </c>
      <c r="O51" s="498">
        <f>208330-O15</f>
        <v>206406.64816000001</v>
      </c>
      <c r="P51" s="498">
        <f>531221-P15</f>
        <v>527528.64879999997</v>
      </c>
      <c r="Q51" s="498">
        <f>500170-Q15</f>
        <v>496458.90464000002</v>
      </c>
      <c r="R51" s="498">
        <f>504119-R15</f>
        <v>499847.10200000001</v>
      </c>
      <c r="S51" s="498">
        <f>244353-S15</f>
        <v>241838.21744000001</v>
      </c>
      <c r="T51" s="498">
        <f>475748-T15</f>
        <v>473013.58496000001</v>
      </c>
      <c r="U51" s="498">
        <f>554025-U15</f>
        <v>549382.09456</v>
      </c>
      <c r="V51" s="498">
        <f>499815-V15</f>
        <v>495911.84344000003</v>
      </c>
      <c r="W51" s="498">
        <f>537309-W15</f>
        <v>533035.81015999999</v>
      </c>
      <c r="X51" s="498">
        <f>374004-X15</f>
        <v>370341.6544</v>
      </c>
      <c r="Y51" s="499">
        <f>346705-Y15</f>
        <v>343877.91976000002</v>
      </c>
      <c r="Z51" s="499">
        <f>493554-Z15</f>
        <v>489481.12543999997</v>
      </c>
      <c r="AA51" s="499">
        <f>402162-AA15</f>
        <v>399219.39392</v>
      </c>
      <c r="AB51" s="500">
        <f>450379-AB15</f>
        <v>446501.15159999998</v>
      </c>
      <c r="AC51" s="499">
        <f>436232-AC15</f>
        <v>433269.76328000001</v>
      </c>
      <c r="AD51" s="499">
        <f>469344-AD15</f>
        <v>465383.31248000002</v>
      </c>
      <c r="AE51" s="499">
        <f>331783-AE15</f>
        <v>328737.18264000001</v>
      </c>
      <c r="AF51" s="498">
        <f>238678-AF15</f>
        <v>237181.8928</v>
      </c>
      <c r="AG51" s="498">
        <f>238145-AG15</f>
        <v>236378.10664000001</v>
      </c>
      <c r="AH51" s="498">
        <f>443811-AH15</f>
        <v>440136.92648000002</v>
      </c>
      <c r="AI51" s="498">
        <f>476794-AI15</f>
        <v>472771.89656000002</v>
      </c>
      <c r="AJ51" s="498">
        <f>442703-AJ15</f>
        <v>438392.00896000001</v>
      </c>
      <c r="AK51" s="498">
        <f>448737-AK15</f>
        <v>444490.74703999999</v>
      </c>
      <c r="AL51" s="498">
        <f>500303-AL15</f>
        <v>497599.72655999998</v>
      </c>
      <c r="AM51" s="498">
        <f>491496-AM15</f>
        <v>487725.78472</v>
      </c>
      <c r="AN51" s="498">
        <f>484339-AN15</f>
        <v>479163.35816</v>
      </c>
      <c r="AO51" s="499">
        <f>430491-AO15</f>
        <v>427087.49952000001</v>
      </c>
      <c r="AP51" s="499">
        <f>396947-AP15</f>
        <v>393832.59152000002</v>
      </c>
      <c r="AQ51" s="499">
        <f>243873-AQ15</f>
        <v>241570.12520000001</v>
      </c>
      <c r="AR51" s="499">
        <f>336090-AR15</f>
        <v>334249.82416000002</v>
      </c>
      <c r="AS51" s="499">
        <f>452441-AS15</f>
        <v>450157.63264000003</v>
      </c>
      <c r="AT51" s="499">
        <f>449288-AT15</f>
        <v>445592.93583999999</v>
      </c>
    </row>
    <row r="53" spans="2:46" ht="15.75">
      <c r="B53" s="61" t="s">
        <v>260</v>
      </c>
      <c r="D53" s="53"/>
    </row>
    <row r="54" spans="2:46">
      <c r="B54" s="1">
        <v>1</v>
      </c>
      <c r="C54" s="53" t="s">
        <v>563</v>
      </c>
      <c r="D54" s="53"/>
      <c r="AO54" s="508"/>
    </row>
    <row r="55" spans="2:46">
      <c r="B55" s="1">
        <f>B54+1</f>
        <v>2</v>
      </c>
      <c r="C55" s="53" t="s">
        <v>564</v>
      </c>
      <c r="D55" s="53"/>
    </row>
    <row r="56" spans="2:46">
      <c r="B56" s="1">
        <f>B55+1</f>
        <v>3</v>
      </c>
      <c r="C56" s="53" t="s">
        <v>565</v>
      </c>
      <c r="D56" s="53"/>
    </row>
    <row r="57" spans="2:46">
      <c r="B57" s="1">
        <f>B56+1</f>
        <v>4</v>
      </c>
      <c r="C57" s="53" t="s">
        <v>566</v>
      </c>
      <c r="D57" s="53"/>
    </row>
    <row r="61" spans="2:46">
      <c r="AC61" s="501">
        <f>SUM(AC51:AN51)</f>
        <v>4961230.7063200008</v>
      </c>
      <c r="AO61" s="502">
        <f>SUM(AO51:AT51)</f>
        <v>2292490.6088800002</v>
      </c>
    </row>
    <row r="62" spans="2:46">
      <c r="AC62" s="501">
        <f>SUMPRODUCT(AC48:AN48,AC51:AN51)/AC61</f>
        <v>3762.4488243787246</v>
      </c>
      <c r="AO62" s="501">
        <f>SUMPRODUCT(AO48:AT48,AO51:AT51)/AO61</f>
        <v>3837.9964030249594</v>
      </c>
    </row>
    <row r="63" spans="2:46">
      <c r="AC63" s="53">
        <f>SUMPRODUCT(AC35:AN35,AC51:AN51)/AC61</f>
        <v>5952.5841929826611</v>
      </c>
      <c r="AO63" s="53">
        <f>SUMPRODUCT(AO51:AT51,AO35:AT35)/AO61</f>
        <v>5267.1172792241096</v>
      </c>
    </row>
  </sheetData>
  <mergeCells count="14">
    <mergeCell ref="AG6:AJ6"/>
    <mergeCell ref="AK6:AN6"/>
    <mergeCell ref="AO6:AR6"/>
    <mergeCell ref="AS6:AT6"/>
    <mergeCell ref="AC6:AF6"/>
    <mergeCell ref="Q6:T6"/>
    <mergeCell ref="U6:X6"/>
    <mergeCell ref="Y6:AB6"/>
    <mergeCell ref="B6:B7"/>
    <mergeCell ref="C6:C7"/>
    <mergeCell ref="D6:D7"/>
    <mergeCell ref="E6:H6"/>
    <mergeCell ref="I6:L6"/>
    <mergeCell ref="M6:P6"/>
  </mergeCells>
  <pageMargins left="0.33" right="0.23" top="0.64" bottom="0.74803149606299202" header="0.31496062992126" footer="0.31496062992126"/>
  <pageSetup scale="60" orientation="portrait" r:id="rId1"/>
  <colBreaks count="6" manualBreakCount="6">
    <brk id="8" max="1048575" man="1"/>
    <brk id="12" max="1048575" man="1"/>
    <brk id="16" max="1048575" man="1"/>
    <brk id="20" max="1048575" man="1"/>
    <brk id="24" max="1048575" man="1"/>
    <brk id="28" max="1048575" man="1"/>
  </colBreaks>
</worksheet>
</file>

<file path=xl/worksheets/sheet21.xml><?xml version="1.0" encoding="utf-8"?>
<worksheet xmlns="http://schemas.openxmlformats.org/spreadsheetml/2006/main" xmlns:r="http://schemas.openxmlformats.org/officeDocument/2006/relationships">
  <dimension ref="B2:CJ66"/>
  <sheetViews>
    <sheetView view="pageBreakPreview" zoomScale="85" zoomScaleSheetLayoutView="85" workbookViewId="0">
      <pane xSplit="4" ySplit="8" topLeftCell="E47" activePane="bottomRight" state="frozen"/>
      <selection sqref="A1:XFD1048576"/>
      <selection pane="topRight" sqref="A1:XFD1048576"/>
      <selection pane="bottomLeft" sqref="A1:XFD1048576"/>
      <selection pane="bottomRight" activeCell="C2" sqref="C2"/>
    </sheetView>
  </sheetViews>
  <sheetFormatPr defaultColWidth="9.140625" defaultRowHeight="15"/>
  <cols>
    <col min="1" max="1" width="0.85546875" style="243" customWidth="1"/>
    <col min="2" max="2" width="6.85546875" style="243" hidden="1" customWidth="1"/>
    <col min="3" max="3" width="77.7109375" style="272" customWidth="1"/>
    <col min="4" max="4" width="15.140625" style="243" customWidth="1"/>
    <col min="5" max="6" width="19.140625" style="243" hidden="1" customWidth="1"/>
    <col min="7" max="14" width="19" style="243" hidden="1" customWidth="1"/>
    <col min="15" max="44" width="16.7109375" style="243" hidden="1" customWidth="1"/>
    <col min="45" max="47" width="13.5703125" style="243" hidden="1" customWidth="1"/>
    <col min="48" max="48" width="14" style="243" hidden="1" customWidth="1"/>
    <col min="49" max="49" width="14.28515625" style="243" hidden="1" customWidth="1"/>
    <col min="50" max="50" width="13.28515625" style="243" hidden="1" customWidth="1"/>
    <col min="51" max="51" width="13.7109375" style="243" hidden="1" customWidth="1"/>
    <col min="52" max="52" width="13.5703125" style="243" hidden="1" customWidth="1"/>
    <col min="53" max="56" width="15.7109375" style="243" bestFit="1" customWidth="1"/>
    <col min="57" max="57" width="16.5703125" style="243" customWidth="1"/>
    <col min="58" max="58" width="16.42578125" style="243" customWidth="1"/>
    <col min="59" max="59" width="17" style="243" bestFit="1" customWidth="1"/>
    <col min="60" max="76" width="16.85546875" style="243" bestFit="1" customWidth="1"/>
    <col min="77" max="86" width="15.7109375" style="243" bestFit="1" customWidth="1"/>
    <col min="87" max="87" width="16.140625" style="243" bestFit="1" customWidth="1"/>
    <col min="88" max="88" width="15.7109375" style="243" bestFit="1" customWidth="1"/>
    <col min="89" max="16384" width="9.140625" style="243"/>
  </cols>
  <sheetData>
    <row r="2" spans="2:88" ht="15.75">
      <c r="C2" s="126" t="s">
        <v>395</v>
      </c>
      <c r="M2" s="126"/>
    </row>
    <row r="3" spans="2:88" ht="15.75">
      <c r="C3" s="126" t="s">
        <v>396</v>
      </c>
      <c r="M3" s="126"/>
    </row>
    <row r="4" spans="2:88" ht="15.75">
      <c r="C4" s="52" t="s">
        <v>430</v>
      </c>
      <c r="M4" s="52"/>
    </row>
    <row r="6" spans="2:88" s="244" customFormat="1" ht="22.5" customHeight="1">
      <c r="B6" s="673" t="s">
        <v>207</v>
      </c>
      <c r="C6" s="674" t="s">
        <v>431</v>
      </c>
      <c r="D6" s="673" t="s">
        <v>432</v>
      </c>
      <c r="E6" s="671">
        <v>44652</v>
      </c>
      <c r="F6" s="671"/>
      <c r="G6" s="671">
        <v>44682</v>
      </c>
      <c r="H6" s="671"/>
      <c r="I6" s="671">
        <v>44713</v>
      </c>
      <c r="J6" s="671"/>
      <c r="K6" s="671">
        <v>44743</v>
      </c>
      <c r="L6" s="671"/>
      <c r="M6" s="671">
        <v>44774</v>
      </c>
      <c r="N6" s="671"/>
      <c r="O6" s="671">
        <v>44805</v>
      </c>
      <c r="P6" s="671"/>
      <c r="Q6" s="671">
        <v>44835</v>
      </c>
      <c r="R6" s="671"/>
      <c r="S6" s="671">
        <v>44866</v>
      </c>
      <c r="T6" s="671"/>
      <c r="U6" s="671">
        <v>44896</v>
      </c>
      <c r="V6" s="671"/>
      <c r="W6" s="671">
        <v>44927</v>
      </c>
      <c r="X6" s="671"/>
      <c r="Y6" s="671">
        <v>44958</v>
      </c>
      <c r="Z6" s="671"/>
      <c r="AA6" s="671">
        <v>44986</v>
      </c>
      <c r="AB6" s="671"/>
      <c r="AC6" s="671">
        <v>45017</v>
      </c>
      <c r="AD6" s="671"/>
      <c r="AE6" s="671">
        <v>45047</v>
      </c>
      <c r="AF6" s="671"/>
      <c r="AG6" s="671">
        <v>45078</v>
      </c>
      <c r="AH6" s="671"/>
      <c r="AI6" s="671">
        <v>45108</v>
      </c>
      <c r="AJ6" s="671"/>
      <c r="AK6" s="671">
        <v>45139</v>
      </c>
      <c r="AL6" s="671"/>
      <c r="AM6" s="671">
        <v>45170</v>
      </c>
      <c r="AN6" s="671"/>
      <c r="AO6" s="671">
        <v>45200</v>
      </c>
      <c r="AP6" s="671"/>
      <c r="AQ6" s="671">
        <v>45231</v>
      </c>
      <c r="AR6" s="671"/>
      <c r="AS6" s="671">
        <v>45261</v>
      </c>
      <c r="AT6" s="671"/>
      <c r="AU6" s="671">
        <v>45292</v>
      </c>
      <c r="AV6" s="671"/>
      <c r="AW6" s="671">
        <v>45323</v>
      </c>
      <c r="AX6" s="671"/>
      <c r="AY6" s="671">
        <v>45352</v>
      </c>
      <c r="AZ6" s="671"/>
      <c r="BA6" s="671">
        <v>45383</v>
      </c>
      <c r="BB6" s="671"/>
      <c r="BC6" s="671">
        <v>45413</v>
      </c>
      <c r="BD6" s="671"/>
      <c r="BE6" s="671">
        <v>45444</v>
      </c>
      <c r="BF6" s="671"/>
      <c r="BG6" s="671">
        <v>45474</v>
      </c>
      <c r="BH6" s="671"/>
      <c r="BI6" s="671">
        <v>45505</v>
      </c>
      <c r="BJ6" s="671"/>
      <c r="BK6" s="671">
        <v>45536</v>
      </c>
      <c r="BL6" s="671"/>
      <c r="BM6" s="671">
        <v>45566</v>
      </c>
      <c r="BN6" s="671"/>
      <c r="BO6" s="671">
        <v>45597</v>
      </c>
      <c r="BP6" s="671"/>
      <c r="BQ6" s="671">
        <v>45627</v>
      </c>
      <c r="BR6" s="671"/>
      <c r="BS6" s="671">
        <v>45658</v>
      </c>
      <c r="BT6" s="671"/>
      <c r="BU6" s="671">
        <v>45689</v>
      </c>
      <c r="BV6" s="671"/>
      <c r="BW6" s="671">
        <v>45717</v>
      </c>
      <c r="BX6" s="671"/>
      <c r="BY6" s="671">
        <v>45748</v>
      </c>
      <c r="BZ6" s="671"/>
      <c r="CA6" s="671">
        <v>45778</v>
      </c>
      <c r="CB6" s="671"/>
      <c r="CC6" s="671">
        <v>45809</v>
      </c>
      <c r="CD6" s="671"/>
      <c r="CE6" s="671">
        <v>45839</v>
      </c>
      <c r="CF6" s="671"/>
      <c r="CG6" s="671">
        <v>45870</v>
      </c>
      <c r="CH6" s="671"/>
      <c r="CI6" s="671">
        <v>45901</v>
      </c>
      <c r="CJ6" s="671"/>
    </row>
    <row r="7" spans="2:88" s="244" customFormat="1" ht="15.75">
      <c r="B7" s="673"/>
      <c r="C7" s="674"/>
      <c r="D7" s="673"/>
      <c r="E7" s="245" t="s">
        <v>433</v>
      </c>
      <c r="F7" s="245" t="s">
        <v>433</v>
      </c>
      <c r="G7" s="245" t="s">
        <v>433</v>
      </c>
      <c r="H7" s="245" t="s">
        <v>433</v>
      </c>
      <c r="I7" s="245" t="s">
        <v>433</v>
      </c>
      <c r="J7" s="245" t="s">
        <v>433</v>
      </c>
      <c r="K7" s="245" t="s">
        <v>433</v>
      </c>
      <c r="L7" s="245" t="s">
        <v>433</v>
      </c>
      <c r="M7" s="245" t="s">
        <v>433</v>
      </c>
      <c r="N7" s="245" t="s">
        <v>433</v>
      </c>
      <c r="O7" s="245" t="s">
        <v>433</v>
      </c>
      <c r="P7" s="245" t="s">
        <v>433</v>
      </c>
      <c r="Q7" s="245" t="s">
        <v>433</v>
      </c>
      <c r="R7" s="245" t="s">
        <v>433</v>
      </c>
      <c r="S7" s="245" t="s">
        <v>433</v>
      </c>
      <c r="T7" s="245" t="s">
        <v>433</v>
      </c>
      <c r="U7" s="245" t="s">
        <v>433</v>
      </c>
      <c r="V7" s="245" t="s">
        <v>433</v>
      </c>
      <c r="W7" s="245" t="s">
        <v>433</v>
      </c>
      <c r="X7" s="245" t="s">
        <v>433</v>
      </c>
      <c r="Y7" s="245" t="s">
        <v>433</v>
      </c>
      <c r="Z7" s="245" t="s">
        <v>433</v>
      </c>
      <c r="AA7" s="245" t="s">
        <v>433</v>
      </c>
      <c r="AB7" s="245" t="s">
        <v>433</v>
      </c>
      <c r="AC7" s="245" t="s">
        <v>433</v>
      </c>
      <c r="AD7" s="245" t="s">
        <v>433</v>
      </c>
      <c r="AE7" s="245" t="s">
        <v>433</v>
      </c>
      <c r="AF7" s="245" t="s">
        <v>433</v>
      </c>
      <c r="AG7" s="245" t="s">
        <v>433</v>
      </c>
      <c r="AH7" s="245" t="s">
        <v>433</v>
      </c>
      <c r="AI7" s="245" t="s">
        <v>433</v>
      </c>
      <c r="AJ7" s="245" t="s">
        <v>433</v>
      </c>
      <c r="AK7" s="245" t="s">
        <v>433</v>
      </c>
      <c r="AL7" s="245" t="s">
        <v>433</v>
      </c>
      <c r="AM7" s="245" t="s">
        <v>433</v>
      </c>
      <c r="AN7" s="245" t="s">
        <v>433</v>
      </c>
      <c r="AO7" s="245" t="s">
        <v>433</v>
      </c>
      <c r="AP7" s="245" t="s">
        <v>433</v>
      </c>
      <c r="AQ7" s="245" t="s">
        <v>433</v>
      </c>
      <c r="AR7" s="245" t="s">
        <v>433</v>
      </c>
      <c r="AS7" s="245" t="s">
        <v>433</v>
      </c>
      <c r="AT7" s="245" t="s">
        <v>433</v>
      </c>
      <c r="AU7" s="245" t="s">
        <v>433</v>
      </c>
      <c r="AV7" s="245" t="s">
        <v>433</v>
      </c>
      <c r="AW7" s="245" t="s">
        <v>433</v>
      </c>
      <c r="AX7" s="245" t="s">
        <v>433</v>
      </c>
      <c r="AY7" s="245" t="s">
        <v>433</v>
      </c>
      <c r="AZ7" s="245" t="s">
        <v>433</v>
      </c>
      <c r="BA7" s="245" t="s">
        <v>433</v>
      </c>
      <c r="BB7" s="245" t="s">
        <v>433</v>
      </c>
      <c r="BC7" s="245" t="s">
        <v>433</v>
      </c>
      <c r="BD7" s="245" t="s">
        <v>433</v>
      </c>
      <c r="BE7" s="245" t="s">
        <v>433</v>
      </c>
      <c r="BF7" s="245" t="s">
        <v>433</v>
      </c>
      <c r="BG7" s="245" t="s">
        <v>433</v>
      </c>
      <c r="BH7" s="245" t="s">
        <v>433</v>
      </c>
      <c r="BI7" s="245" t="s">
        <v>433</v>
      </c>
      <c r="BJ7" s="245" t="s">
        <v>433</v>
      </c>
      <c r="BK7" s="245" t="s">
        <v>433</v>
      </c>
      <c r="BL7" s="245" t="s">
        <v>433</v>
      </c>
      <c r="BM7" s="245" t="s">
        <v>433</v>
      </c>
      <c r="BN7" s="245" t="s">
        <v>433</v>
      </c>
      <c r="BO7" s="245" t="s">
        <v>433</v>
      </c>
      <c r="BP7" s="245" t="s">
        <v>433</v>
      </c>
      <c r="BQ7" s="245" t="s">
        <v>433</v>
      </c>
      <c r="BR7" s="245" t="s">
        <v>433</v>
      </c>
      <c r="BS7" s="245" t="s">
        <v>433</v>
      </c>
      <c r="BT7" s="245" t="s">
        <v>433</v>
      </c>
      <c r="BU7" s="245" t="s">
        <v>433</v>
      </c>
      <c r="BV7" s="245" t="s">
        <v>433</v>
      </c>
      <c r="BW7" s="245" t="s">
        <v>433</v>
      </c>
      <c r="BX7" s="245" t="s">
        <v>433</v>
      </c>
      <c r="BY7" s="245" t="s">
        <v>433</v>
      </c>
      <c r="BZ7" s="245" t="s">
        <v>433</v>
      </c>
      <c r="CA7" s="245" t="s">
        <v>433</v>
      </c>
      <c r="CB7" s="245" t="s">
        <v>433</v>
      </c>
      <c r="CC7" s="245" t="s">
        <v>433</v>
      </c>
      <c r="CD7" s="245" t="s">
        <v>433</v>
      </c>
      <c r="CE7" s="245" t="s">
        <v>433</v>
      </c>
      <c r="CF7" s="245" t="s">
        <v>433</v>
      </c>
      <c r="CG7" s="245" t="s">
        <v>433</v>
      </c>
      <c r="CH7" s="245" t="s">
        <v>433</v>
      </c>
      <c r="CI7" s="245" t="s">
        <v>433</v>
      </c>
      <c r="CJ7" s="245" t="s">
        <v>433</v>
      </c>
    </row>
    <row r="8" spans="2:88" ht="29.25" customHeight="1">
      <c r="B8" s="246"/>
      <c r="C8" s="247"/>
      <c r="D8" s="248"/>
      <c r="E8" s="249" t="s">
        <v>434</v>
      </c>
      <c r="F8" s="249" t="s">
        <v>435</v>
      </c>
      <c r="G8" s="249" t="s">
        <v>434</v>
      </c>
      <c r="H8" s="249" t="s">
        <v>435</v>
      </c>
      <c r="I8" s="249" t="s">
        <v>434</v>
      </c>
      <c r="J8" s="249" t="s">
        <v>435</v>
      </c>
      <c r="K8" s="249" t="s">
        <v>434</v>
      </c>
      <c r="L8" s="249" t="s">
        <v>435</v>
      </c>
      <c r="M8" s="249" t="s">
        <v>434</v>
      </c>
      <c r="N8" s="249" t="s">
        <v>435</v>
      </c>
      <c r="O8" s="249" t="s">
        <v>434</v>
      </c>
      <c r="P8" s="249" t="s">
        <v>435</v>
      </c>
      <c r="Q8" s="249" t="s">
        <v>434</v>
      </c>
      <c r="R8" s="249" t="s">
        <v>435</v>
      </c>
      <c r="S8" s="249" t="s">
        <v>434</v>
      </c>
      <c r="T8" s="249" t="s">
        <v>435</v>
      </c>
      <c r="U8" s="249" t="s">
        <v>434</v>
      </c>
      <c r="V8" s="249" t="s">
        <v>435</v>
      </c>
      <c r="W8" s="249" t="s">
        <v>434</v>
      </c>
      <c r="X8" s="249" t="s">
        <v>435</v>
      </c>
      <c r="Y8" s="249" t="s">
        <v>434</v>
      </c>
      <c r="Z8" s="249" t="s">
        <v>435</v>
      </c>
      <c r="AA8" s="249" t="s">
        <v>434</v>
      </c>
      <c r="AB8" s="249" t="s">
        <v>435</v>
      </c>
      <c r="AC8" s="249" t="s">
        <v>434</v>
      </c>
      <c r="AD8" s="249" t="s">
        <v>435</v>
      </c>
      <c r="AE8" s="249" t="s">
        <v>434</v>
      </c>
      <c r="AF8" s="249" t="s">
        <v>435</v>
      </c>
      <c r="AG8" s="249" t="s">
        <v>434</v>
      </c>
      <c r="AH8" s="249" t="s">
        <v>435</v>
      </c>
      <c r="AI8" s="249" t="s">
        <v>434</v>
      </c>
      <c r="AJ8" s="249" t="s">
        <v>435</v>
      </c>
      <c r="AK8" s="249" t="s">
        <v>434</v>
      </c>
      <c r="AL8" s="249" t="s">
        <v>435</v>
      </c>
      <c r="AM8" s="249" t="s">
        <v>434</v>
      </c>
      <c r="AN8" s="249" t="s">
        <v>435</v>
      </c>
      <c r="AO8" s="249" t="s">
        <v>434</v>
      </c>
      <c r="AP8" s="249" t="s">
        <v>435</v>
      </c>
      <c r="AQ8" s="249" t="s">
        <v>434</v>
      </c>
      <c r="AR8" s="249" t="s">
        <v>435</v>
      </c>
      <c r="AS8" s="249" t="s">
        <v>434</v>
      </c>
      <c r="AT8" s="249" t="s">
        <v>435</v>
      </c>
      <c r="AU8" s="249" t="s">
        <v>434</v>
      </c>
      <c r="AV8" s="249" t="s">
        <v>435</v>
      </c>
      <c r="AW8" s="249" t="s">
        <v>434</v>
      </c>
      <c r="AX8" s="249" t="s">
        <v>435</v>
      </c>
      <c r="AY8" s="249" t="s">
        <v>434</v>
      </c>
      <c r="AZ8" s="249" t="s">
        <v>435</v>
      </c>
      <c r="BA8" s="249" t="s">
        <v>434</v>
      </c>
      <c r="BB8" s="249" t="s">
        <v>435</v>
      </c>
      <c r="BC8" s="249" t="s">
        <v>434</v>
      </c>
      <c r="BD8" s="249" t="s">
        <v>435</v>
      </c>
      <c r="BE8" s="249" t="s">
        <v>434</v>
      </c>
      <c r="BF8" s="249" t="s">
        <v>435</v>
      </c>
      <c r="BG8" s="249" t="s">
        <v>434</v>
      </c>
      <c r="BH8" s="249" t="s">
        <v>435</v>
      </c>
      <c r="BI8" s="249" t="s">
        <v>434</v>
      </c>
      <c r="BJ8" s="249" t="s">
        <v>435</v>
      </c>
      <c r="BK8" s="249" t="s">
        <v>434</v>
      </c>
      <c r="BL8" s="249" t="s">
        <v>435</v>
      </c>
      <c r="BM8" s="249" t="s">
        <v>434</v>
      </c>
      <c r="BN8" s="249" t="s">
        <v>435</v>
      </c>
      <c r="BO8" s="249" t="s">
        <v>434</v>
      </c>
      <c r="BP8" s="249" t="s">
        <v>435</v>
      </c>
      <c r="BQ8" s="249" t="s">
        <v>434</v>
      </c>
      <c r="BR8" s="249" t="s">
        <v>435</v>
      </c>
      <c r="BS8" s="249" t="s">
        <v>434</v>
      </c>
      <c r="BT8" s="249" t="s">
        <v>435</v>
      </c>
      <c r="BU8" s="249" t="s">
        <v>434</v>
      </c>
      <c r="BV8" s="249" t="s">
        <v>435</v>
      </c>
      <c r="BW8" s="249" t="s">
        <v>434</v>
      </c>
      <c r="BX8" s="249" t="s">
        <v>435</v>
      </c>
      <c r="BY8" s="249" t="s">
        <v>434</v>
      </c>
      <c r="BZ8" s="249" t="s">
        <v>435</v>
      </c>
      <c r="CA8" s="249" t="s">
        <v>434</v>
      </c>
      <c r="CB8" s="249" t="s">
        <v>435</v>
      </c>
      <c r="CC8" s="249" t="s">
        <v>434</v>
      </c>
      <c r="CD8" s="249" t="s">
        <v>435</v>
      </c>
      <c r="CE8" s="249" t="s">
        <v>434</v>
      </c>
      <c r="CF8" s="249" t="s">
        <v>435</v>
      </c>
      <c r="CG8" s="249" t="s">
        <v>434</v>
      </c>
      <c r="CH8" s="249" t="s">
        <v>435</v>
      </c>
      <c r="CI8" s="249" t="s">
        <v>434</v>
      </c>
      <c r="CJ8" s="249" t="s">
        <v>435</v>
      </c>
    </row>
    <row r="9" spans="2:88" s="244" customFormat="1" ht="15.75">
      <c r="B9" s="245" t="s">
        <v>436</v>
      </c>
      <c r="C9" s="250" t="s">
        <v>437</v>
      </c>
      <c r="D9" s="251"/>
      <c r="E9" s="249"/>
      <c r="F9" s="249"/>
      <c r="G9" s="249"/>
      <c r="H9" s="249"/>
      <c r="I9" s="249"/>
      <c r="J9" s="249"/>
      <c r="K9" s="249"/>
      <c r="L9" s="249"/>
      <c r="M9" s="249"/>
      <c r="N9" s="249"/>
      <c r="O9" s="249"/>
      <c r="P9" s="249"/>
      <c r="Q9" s="249"/>
      <c r="R9" s="249"/>
      <c r="S9" s="249"/>
      <c r="T9" s="249"/>
      <c r="U9" s="249"/>
      <c r="V9" s="249"/>
      <c r="W9" s="249"/>
      <c r="X9" s="249"/>
      <c r="Y9" s="249"/>
      <c r="Z9" s="249"/>
      <c r="AA9" s="249"/>
      <c r="AB9" s="249"/>
      <c r="AC9" s="249"/>
      <c r="AD9" s="249"/>
      <c r="AE9" s="249"/>
      <c r="AF9" s="249"/>
      <c r="AG9" s="249"/>
      <c r="AH9" s="249"/>
      <c r="AI9" s="249"/>
      <c r="AJ9" s="249"/>
      <c r="AK9" s="249"/>
      <c r="AL9" s="249"/>
      <c r="AM9" s="249"/>
      <c r="AN9" s="249"/>
      <c r="AO9" s="249"/>
      <c r="AP9" s="249"/>
      <c r="AQ9" s="249"/>
      <c r="AR9" s="249"/>
      <c r="AS9" s="249"/>
      <c r="AT9" s="249"/>
      <c r="AU9" s="249"/>
      <c r="AV9" s="249"/>
      <c r="AW9" s="249"/>
      <c r="AX9" s="249"/>
      <c r="AY9" s="249"/>
      <c r="AZ9" s="249"/>
      <c r="BA9" s="249"/>
      <c r="BB9" s="249"/>
      <c r="BC9" s="249"/>
      <c r="BD9" s="249"/>
      <c r="BE9" s="249"/>
      <c r="BF9" s="249"/>
      <c r="BG9" s="249"/>
      <c r="BH9" s="249"/>
      <c r="BI9" s="249"/>
      <c r="BJ9" s="249"/>
      <c r="BK9" s="249"/>
      <c r="BL9" s="249"/>
      <c r="BM9" s="249"/>
      <c r="BN9" s="249"/>
      <c r="BO9" s="249"/>
      <c r="BP9" s="249"/>
      <c r="BQ9" s="249"/>
      <c r="BR9" s="249"/>
      <c r="BS9" s="249"/>
      <c r="BT9" s="249"/>
      <c r="BU9" s="249"/>
      <c r="BV9" s="249"/>
      <c r="BW9" s="249"/>
      <c r="BX9" s="249"/>
      <c r="BY9" s="249"/>
      <c r="BZ9" s="249"/>
      <c r="CA9" s="249"/>
      <c r="CB9" s="249"/>
      <c r="CC9" s="249"/>
      <c r="CD9" s="249"/>
      <c r="CE9" s="249"/>
      <c r="CF9" s="249"/>
      <c r="CG9" s="249"/>
      <c r="CH9" s="249"/>
      <c r="CI9" s="249"/>
      <c r="CJ9" s="249"/>
    </row>
    <row r="10" spans="2:88">
      <c r="B10" s="251">
        <v>1</v>
      </c>
      <c r="C10" s="252" t="s">
        <v>438</v>
      </c>
      <c r="D10" s="251" t="s">
        <v>439</v>
      </c>
      <c r="E10" s="253">
        <v>495.22000000000014</v>
      </c>
      <c r="F10" s="254">
        <v>732.90300000000013</v>
      </c>
      <c r="G10" s="253">
        <f>E10+E18-E55</f>
        <v>461.98500000000013</v>
      </c>
      <c r="H10" s="254">
        <f t="shared" ref="H10:AP10" si="0">F10+F18-F55</f>
        <v>713.04700000000014</v>
      </c>
      <c r="I10" s="253">
        <f t="shared" si="0"/>
        <v>456.72000000000014</v>
      </c>
      <c r="J10" s="254">
        <f t="shared" si="0"/>
        <v>788.39900000000011</v>
      </c>
      <c r="K10" s="253">
        <f t="shared" si="0"/>
        <v>371.62900000000013</v>
      </c>
      <c r="L10" s="254">
        <f t="shared" si="0"/>
        <v>726.53800000000012</v>
      </c>
      <c r="M10" s="253">
        <f t="shared" si="0"/>
        <v>457.82000000000016</v>
      </c>
      <c r="N10" s="254">
        <f t="shared" si="0"/>
        <v>739.26700000000017</v>
      </c>
      <c r="O10" s="253">
        <f t="shared" si="0"/>
        <v>521.06900000000019</v>
      </c>
      <c r="P10" s="254">
        <f t="shared" si="0"/>
        <v>634.63900000000012</v>
      </c>
      <c r="Q10" s="253">
        <f t="shared" si="0"/>
        <v>521.06900000000019</v>
      </c>
      <c r="R10" s="254">
        <f t="shared" si="0"/>
        <v>634.63900000000012</v>
      </c>
      <c r="S10" s="253">
        <f t="shared" si="0"/>
        <v>503.6260000000002</v>
      </c>
      <c r="T10" s="254">
        <f t="shared" si="0"/>
        <v>592.12600000000009</v>
      </c>
      <c r="U10" s="253">
        <f t="shared" si="0"/>
        <v>453.1840000000002</v>
      </c>
      <c r="V10" s="254">
        <f t="shared" si="0"/>
        <v>657.80500000000006</v>
      </c>
      <c r="W10" s="253">
        <f t="shared" si="0"/>
        <v>420.56200000000018</v>
      </c>
      <c r="X10" s="254">
        <f t="shared" si="0"/>
        <v>782.5440000000001</v>
      </c>
      <c r="Y10" s="253">
        <f t="shared" si="0"/>
        <v>480.92000000000013</v>
      </c>
      <c r="Z10" s="254">
        <f t="shared" si="0"/>
        <v>815.38400000000013</v>
      </c>
      <c r="AA10" s="253">
        <f t="shared" si="0"/>
        <v>257.15300000000013</v>
      </c>
      <c r="AB10" s="254">
        <f t="shared" si="0"/>
        <v>702.10000000000014</v>
      </c>
      <c r="AC10" s="253">
        <f t="shared" si="0"/>
        <v>431.34200000000016</v>
      </c>
      <c r="AD10" s="254">
        <f t="shared" si="0"/>
        <v>857.13300000000004</v>
      </c>
      <c r="AE10" s="253">
        <f t="shared" si="0"/>
        <v>396.53600000000017</v>
      </c>
      <c r="AF10" s="254">
        <f t="shared" si="0"/>
        <v>767.52500000000009</v>
      </c>
      <c r="AG10" s="253">
        <f t="shared" si="0"/>
        <v>426.86400000000015</v>
      </c>
      <c r="AH10" s="254">
        <f t="shared" si="0"/>
        <v>906.5200000000001</v>
      </c>
      <c r="AI10" s="253">
        <f t="shared" si="0"/>
        <v>451.69200000000012</v>
      </c>
      <c r="AJ10" s="254">
        <f t="shared" si="0"/>
        <v>906.5200000000001</v>
      </c>
      <c r="AK10" s="253">
        <f t="shared" si="0"/>
        <v>269.38000000000017</v>
      </c>
      <c r="AL10" s="254">
        <f t="shared" si="0"/>
        <v>755.05100000000016</v>
      </c>
      <c r="AM10" s="253">
        <f t="shared" si="0"/>
        <v>494.38000000000017</v>
      </c>
      <c r="AN10" s="254">
        <f t="shared" si="0"/>
        <v>755.05100000000016</v>
      </c>
      <c r="AO10" s="253">
        <f t="shared" si="0"/>
        <v>475.28800000000012</v>
      </c>
      <c r="AP10" s="254">
        <f t="shared" si="0"/>
        <v>839.82300000000021</v>
      </c>
      <c r="AQ10" s="253">
        <f>AO10+AO18-AO55</f>
        <v>499.64400000000012</v>
      </c>
      <c r="AR10" s="254">
        <f t="shared" ref="AR10" si="1">AP10+AP18-AP55</f>
        <v>842.36800000000017</v>
      </c>
      <c r="AS10" s="253">
        <f>AQ10+AQ18-AQ55</f>
        <v>468.10800000000012</v>
      </c>
      <c r="AT10" s="254">
        <f t="shared" ref="AT10" si="2">AR10+AR18-AR55</f>
        <v>730.3570000000002</v>
      </c>
      <c r="AU10" s="253">
        <f>AS10+AS18-AS55</f>
        <v>434.07200000000017</v>
      </c>
      <c r="AV10" s="254">
        <f t="shared" ref="AV10" si="3">AT10+AT18-AT55</f>
        <v>838.54900000000021</v>
      </c>
      <c r="AW10" s="253">
        <f>AU10+AU18-AU55</f>
        <v>608.07000000000016</v>
      </c>
      <c r="AX10" s="254">
        <f t="shared" ref="AX10" si="4">AV10+AV18-AV55</f>
        <v>777.19700000000023</v>
      </c>
      <c r="AY10" s="253">
        <f>AW10+AW18-AW55</f>
        <v>608.07000000000016</v>
      </c>
      <c r="AZ10" s="254">
        <f t="shared" ref="AZ10" si="5">AX10+AX18-AX55</f>
        <v>777.19700000000023</v>
      </c>
      <c r="BA10" s="253">
        <f>AY10+AY18-AY55</f>
        <v>692.14000000000021</v>
      </c>
      <c r="BB10" s="254">
        <f t="shared" ref="BB10" si="6">AZ10+AZ18-AZ55</f>
        <v>959.46900000000028</v>
      </c>
      <c r="BC10" s="253">
        <f>BA10+BA18-BA55</f>
        <v>692.14000000000021</v>
      </c>
      <c r="BD10" s="254">
        <f t="shared" ref="BD10:CJ10" si="7">BB10+BB18-BB55</f>
        <v>959.46900000000028</v>
      </c>
      <c r="BE10" s="254">
        <f t="shared" si="7"/>
        <v>678.54700000000025</v>
      </c>
      <c r="BF10" s="254">
        <f t="shared" si="7"/>
        <v>922.81100000000026</v>
      </c>
      <c r="BG10" s="254">
        <f t="shared" si="7"/>
        <v>677.83900000000028</v>
      </c>
      <c r="BH10" s="254">
        <f t="shared" si="7"/>
        <v>909.82800000000032</v>
      </c>
      <c r="BI10" s="254">
        <f t="shared" si="7"/>
        <v>677.83900000000028</v>
      </c>
      <c r="BJ10" s="254">
        <f t="shared" si="7"/>
        <v>909.82800000000032</v>
      </c>
      <c r="BK10" s="254">
        <f t="shared" si="7"/>
        <v>668.72500000000025</v>
      </c>
      <c r="BL10" s="254">
        <f t="shared" si="7"/>
        <v>984.67200000000037</v>
      </c>
      <c r="BM10" s="254">
        <f t="shared" si="7"/>
        <v>462.71500000000026</v>
      </c>
      <c r="BN10" s="254">
        <f t="shared" si="7"/>
        <v>1010.3830000000005</v>
      </c>
      <c r="BO10" s="254">
        <f t="shared" si="7"/>
        <v>418.71600000000024</v>
      </c>
      <c r="BP10" s="254">
        <f t="shared" si="7"/>
        <v>935.28500000000054</v>
      </c>
      <c r="BQ10" s="254">
        <f t="shared" si="7"/>
        <v>466.09400000000022</v>
      </c>
      <c r="BR10" s="254">
        <f t="shared" si="7"/>
        <v>982.38000000000056</v>
      </c>
      <c r="BS10" s="254">
        <f t="shared" si="7"/>
        <v>379.51000000000022</v>
      </c>
      <c r="BT10" s="254">
        <f t="shared" si="7"/>
        <v>880.55300000000057</v>
      </c>
      <c r="BU10" s="254">
        <f t="shared" si="7"/>
        <v>355.86000000000024</v>
      </c>
      <c r="BV10" s="254">
        <f t="shared" si="7"/>
        <v>843.64000000000055</v>
      </c>
      <c r="BW10" s="254">
        <f t="shared" si="7"/>
        <v>391.60900000000026</v>
      </c>
      <c r="BX10" s="254">
        <f t="shared" si="7"/>
        <v>810.5460000000005</v>
      </c>
      <c r="BY10" s="254">
        <f t="shared" si="7"/>
        <v>405.35900000000026</v>
      </c>
      <c r="BZ10" s="254">
        <f t="shared" si="7"/>
        <v>898.3730000000005</v>
      </c>
      <c r="CA10" s="254">
        <f t="shared" si="7"/>
        <v>475.28600000000029</v>
      </c>
      <c r="CB10" s="254">
        <f t="shared" si="7"/>
        <v>819.45600000000047</v>
      </c>
      <c r="CC10" s="254">
        <f t="shared" si="7"/>
        <v>351.1460000000003</v>
      </c>
      <c r="CD10" s="254">
        <f t="shared" si="7"/>
        <v>839.82100000000048</v>
      </c>
      <c r="CE10" s="254">
        <f t="shared" si="7"/>
        <v>384.93100000000027</v>
      </c>
      <c r="CF10" s="254">
        <f t="shared" si="7"/>
        <v>813.09100000000046</v>
      </c>
      <c r="CG10" s="253">
        <f t="shared" si="7"/>
        <v>244.13400000000027</v>
      </c>
      <c r="CH10" s="254">
        <f t="shared" si="7"/>
        <v>667.47700000000054</v>
      </c>
      <c r="CI10" s="253">
        <f t="shared" si="7"/>
        <v>235.54000000000028</v>
      </c>
      <c r="CJ10" s="254">
        <f t="shared" si="7"/>
        <v>657.03800000000058</v>
      </c>
    </row>
    <row r="11" spans="2:88" s="261" customFormat="1">
      <c r="B11" s="255">
        <v>2</v>
      </c>
      <c r="C11" s="256" t="s">
        <v>440</v>
      </c>
      <c r="D11" s="255" t="s">
        <v>441</v>
      </c>
      <c r="E11" s="257">
        <v>29021936.88950501</v>
      </c>
      <c r="F11" s="258">
        <v>35027528.126813434</v>
      </c>
      <c r="G11" s="257">
        <f t="shared" ref="G11:BR11" si="8">G10*E39</f>
        <v>27074228.653725561</v>
      </c>
      <c r="H11" s="258">
        <f t="shared" si="8"/>
        <v>34595769.243530981</v>
      </c>
      <c r="I11" s="257">
        <f t="shared" si="8"/>
        <v>30375503.803663578</v>
      </c>
      <c r="J11" s="258">
        <f t="shared" si="8"/>
        <v>42313416.098271109</v>
      </c>
      <c r="K11" s="257">
        <f t="shared" si="8"/>
        <v>24716277.156795613</v>
      </c>
      <c r="L11" s="258">
        <f t="shared" si="8"/>
        <v>40270806.29475259</v>
      </c>
      <c r="M11" s="259">
        <f t="shared" si="8"/>
        <v>35248667.684331901</v>
      </c>
      <c r="N11" s="260">
        <f t="shared" si="8"/>
        <v>42568172.679589011</v>
      </c>
      <c r="O11" s="259">
        <f t="shared" si="8"/>
        <v>41711098.035575099</v>
      </c>
      <c r="P11" s="260">
        <f t="shared" si="8"/>
        <v>36722115.968894944</v>
      </c>
      <c r="Q11" s="259">
        <f t="shared" si="8"/>
        <v>41711098.035575099</v>
      </c>
      <c r="R11" s="260">
        <f t="shared" si="8"/>
        <v>36722115.968894944</v>
      </c>
      <c r="S11" s="259">
        <f t="shared" si="8"/>
        <v>40314801.800269343</v>
      </c>
      <c r="T11" s="260">
        <f t="shared" si="8"/>
        <v>34262186.282591969</v>
      </c>
      <c r="U11" s="259">
        <f t="shared" si="8"/>
        <v>36276965.722685605</v>
      </c>
      <c r="V11" s="260">
        <f t="shared" si="8"/>
        <v>37690610.518466406</v>
      </c>
      <c r="W11" s="259">
        <f t="shared" si="8"/>
        <v>33705374.246846236</v>
      </c>
      <c r="X11" s="260">
        <f t="shared" si="8"/>
        <v>43856083.729926571</v>
      </c>
      <c r="Y11" s="259">
        <f t="shared" si="8"/>
        <v>38681403.69749292</v>
      </c>
      <c r="Z11" s="260">
        <f t="shared" si="8"/>
        <v>45128214.163846299</v>
      </c>
      <c r="AA11" s="259">
        <f t="shared" si="8"/>
        <v>20908734.973266922</v>
      </c>
      <c r="AB11" s="260">
        <f t="shared" si="8"/>
        <v>38686776.101501703</v>
      </c>
      <c r="AC11" s="259">
        <f t="shared" si="8"/>
        <v>35063263.67014388</v>
      </c>
      <c r="AD11" s="260">
        <f t="shared" si="8"/>
        <v>47492047.428350896</v>
      </c>
      <c r="AE11" s="259">
        <f t="shared" si="8"/>
        <v>32233926.496154267</v>
      </c>
      <c r="AF11" s="260">
        <f t="shared" si="8"/>
        <v>42527045.047203906</v>
      </c>
      <c r="AG11" s="259">
        <f t="shared" si="8"/>
        <v>34034786.697449699</v>
      </c>
      <c r="AH11" s="260">
        <f t="shared" si="8"/>
        <v>50288935.773637839</v>
      </c>
      <c r="AI11" s="259">
        <f t="shared" si="8"/>
        <v>35791891.838429838</v>
      </c>
      <c r="AJ11" s="260">
        <f t="shared" si="8"/>
        <v>50288935.773637839</v>
      </c>
      <c r="AK11" s="259">
        <f t="shared" si="8"/>
        <v>20925174.109611325</v>
      </c>
      <c r="AL11" s="260">
        <f t="shared" si="8"/>
        <v>41886236.646539547</v>
      </c>
      <c r="AM11" s="259">
        <f t="shared" si="8"/>
        <v>39011858.759611323</v>
      </c>
      <c r="AN11" s="260">
        <f t="shared" si="8"/>
        <v>41886236.646539547</v>
      </c>
      <c r="AO11" s="259">
        <f t="shared" si="8"/>
        <v>37712977.754019693</v>
      </c>
      <c r="AP11" s="260">
        <f t="shared" si="8"/>
        <v>48316766.236905254</v>
      </c>
      <c r="AQ11" s="259">
        <f t="shared" si="8"/>
        <v>40259397.236399867</v>
      </c>
      <c r="AR11" s="260">
        <f t="shared" si="8"/>
        <v>48571861.595093153</v>
      </c>
      <c r="AS11" s="259">
        <f t="shared" si="8"/>
        <v>37718347.306355461</v>
      </c>
      <c r="AT11" s="260">
        <f t="shared" si="8"/>
        <v>42113184.640213609</v>
      </c>
      <c r="AU11" s="259">
        <f t="shared" si="8"/>
        <v>34922366.63770327</v>
      </c>
      <c r="AV11" s="260">
        <f t="shared" si="8"/>
        <v>48342207.973474145</v>
      </c>
      <c r="AW11" s="259">
        <f t="shared" si="8"/>
        <v>48172716.842280105</v>
      </c>
      <c r="AX11" s="260">
        <f t="shared" si="8"/>
        <v>44805275.553796127</v>
      </c>
      <c r="AY11" s="259">
        <f t="shared" si="8"/>
        <v>48172716.842280105</v>
      </c>
      <c r="AZ11" s="260">
        <f t="shared" si="8"/>
        <v>44805275.553796127</v>
      </c>
      <c r="BA11" s="259">
        <f t="shared" si="8"/>
        <v>54703640.116762117</v>
      </c>
      <c r="BB11" s="260">
        <f t="shared" si="8"/>
        <v>55299511.741088256</v>
      </c>
      <c r="BC11" s="259">
        <f t="shared" si="8"/>
        <v>54703640.116762117</v>
      </c>
      <c r="BD11" s="260">
        <f t="shared" si="8"/>
        <v>55299511.741088256</v>
      </c>
      <c r="BE11" s="260">
        <f t="shared" si="8"/>
        <v>53629310.385628037</v>
      </c>
      <c r="BF11" s="260">
        <f t="shared" si="8"/>
        <v>53186708.199332543</v>
      </c>
      <c r="BG11" s="260">
        <f t="shared" si="8"/>
        <v>53573353.242271684</v>
      </c>
      <c r="BH11" s="260">
        <f t="shared" si="8"/>
        <v>52438426.013108134</v>
      </c>
      <c r="BI11" s="260">
        <f t="shared" si="8"/>
        <v>53573353.242271684</v>
      </c>
      <c r="BJ11" s="260">
        <f t="shared" si="8"/>
        <v>52438426.013108134</v>
      </c>
      <c r="BK11" s="260">
        <f t="shared" si="8"/>
        <v>52853023.574828431</v>
      </c>
      <c r="BL11" s="260">
        <f t="shared" si="8"/>
        <v>57034765.851959221</v>
      </c>
      <c r="BM11" s="260">
        <f t="shared" si="8"/>
        <v>36570917.497366995</v>
      </c>
      <c r="BN11" s="260">
        <f t="shared" si="8"/>
        <v>58773046.006092556</v>
      </c>
      <c r="BO11" s="260">
        <f t="shared" si="8"/>
        <v>33093433.951411813</v>
      </c>
      <c r="BP11" s="260">
        <f t="shared" si="8"/>
        <v>54404664.700225838</v>
      </c>
      <c r="BQ11" s="260">
        <f t="shared" si="8"/>
        <v>36160489.018729977</v>
      </c>
      <c r="BR11" s="260">
        <f t="shared" si="8"/>
        <v>57494334.295841888</v>
      </c>
      <c r="BS11" s="260">
        <f t="shared" ref="BS11:CJ11" si="9">BS10*BQ39</f>
        <v>29443132.045248847</v>
      </c>
      <c r="BT11" s="260">
        <f t="shared" si="9"/>
        <v>51534852.650915593</v>
      </c>
      <c r="BU11" s="260">
        <f t="shared" si="9"/>
        <v>27608318.541335553</v>
      </c>
      <c r="BV11" s="260">
        <f t="shared" si="9"/>
        <v>49374498.855172187</v>
      </c>
      <c r="BW11" s="260">
        <f t="shared" si="9"/>
        <v>30191896.884125125</v>
      </c>
      <c r="BX11" s="260">
        <f t="shared" si="9"/>
        <v>47437654.152321361</v>
      </c>
      <c r="BY11" s="260">
        <f t="shared" si="9"/>
        <v>30988342.565230727</v>
      </c>
      <c r="BZ11" s="260">
        <f t="shared" si="9"/>
        <v>53095010.075997107</v>
      </c>
      <c r="CA11" s="260">
        <f t="shared" si="9"/>
        <v>35416257.803749025</v>
      </c>
      <c r="CB11" s="260">
        <f t="shared" si="9"/>
        <v>48430912.969152331</v>
      </c>
      <c r="CC11" s="260">
        <f t="shared" si="9"/>
        <v>26165881.727539331</v>
      </c>
      <c r="CD11" s="260">
        <f t="shared" si="9"/>
        <v>49460019.220286392</v>
      </c>
      <c r="CE11" s="260">
        <f t="shared" si="9"/>
        <v>28152645.005309075</v>
      </c>
      <c r="CF11" s="260">
        <f t="shared" si="9"/>
        <v>47885795.291903727</v>
      </c>
      <c r="CG11" s="259">
        <f t="shared" si="9"/>
        <v>17855194.400362998</v>
      </c>
      <c r="CH11" s="260">
        <f t="shared" si="9"/>
        <v>39646756.609217986</v>
      </c>
      <c r="CI11" s="259">
        <f t="shared" si="9"/>
        <v>17226656.217739031</v>
      </c>
      <c r="CJ11" s="260">
        <f t="shared" si="9"/>
        <v>39026701.547779724</v>
      </c>
    </row>
    <row r="12" spans="2:88" ht="9" customHeight="1">
      <c r="B12" s="246"/>
      <c r="C12" s="247"/>
      <c r="D12" s="247"/>
      <c r="E12" s="247"/>
      <c r="F12" s="248"/>
      <c r="G12" s="247"/>
      <c r="H12" s="248"/>
      <c r="I12" s="247"/>
      <c r="J12" s="248"/>
      <c r="K12" s="247"/>
      <c r="L12" s="248"/>
      <c r="M12" s="247"/>
      <c r="N12" s="248"/>
      <c r="O12" s="247"/>
      <c r="P12" s="248"/>
      <c r="Q12" s="247"/>
      <c r="R12" s="248"/>
      <c r="S12" s="247"/>
      <c r="T12" s="248"/>
      <c r="U12" s="247"/>
      <c r="V12" s="248"/>
      <c r="W12" s="247"/>
      <c r="X12" s="248"/>
      <c r="Y12" s="247"/>
      <c r="Z12" s="248"/>
      <c r="AA12" s="247"/>
      <c r="AB12" s="248"/>
      <c r="AC12" s="247"/>
      <c r="AD12" s="248"/>
      <c r="AE12" s="247"/>
      <c r="AF12" s="248"/>
      <c r="AG12" s="247"/>
      <c r="AH12" s="248"/>
      <c r="AI12" s="247"/>
      <c r="AJ12" s="248"/>
      <c r="AK12" s="247"/>
      <c r="AL12" s="248"/>
      <c r="AM12" s="247"/>
      <c r="AN12" s="248"/>
      <c r="AO12" s="247"/>
      <c r="AP12" s="248"/>
      <c r="AQ12" s="247"/>
      <c r="AR12" s="248"/>
      <c r="AS12" s="247"/>
      <c r="AT12" s="248"/>
      <c r="AU12" s="247"/>
      <c r="AV12" s="248"/>
      <c r="AW12" s="247"/>
      <c r="AX12" s="248"/>
      <c r="AY12" s="247"/>
      <c r="AZ12" s="248"/>
      <c r="BA12" s="247"/>
      <c r="BB12" s="248"/>
      <c r="BC12" s="247"/>
      <c r="BD12" s="248"/>
      <c r="BE12" s="247"/>
      <c r="BF12" s="248"/>
      <c r="BG12" s="279"/>
      <c r="BH12" s="280"/>
      <c r="BI12" s="279"/>
      <c r="BJ12" s="280"/>
      <c r="BK12" s="279"/>
      <c r="BL12" s="280"/>
      <c r="BM12" s="279"/>
      <c r="BN12" s="280"/>
      <c r="BO12" s="279"/>
      <c r="BP12" s="280"/>
      <c r="BQ12" s="279"/>
      <c r="BR12" s="280"/>
      <c r="BS12" s="279"/>
      <c r="BT12" s="280"/>
      <c r="BU12" s="279"/>
      <c r="BV12" s="280"/>
      <c r="BW12" s="279"/>
      <c r="BX12" s="280"/>
      <c r="BY12" s="279"/>
      <c r="BZ12" s="280"/>
      <c r="CA12" s="279"/>
      <c r="CB12" s="280"/>
      <c r="CC12" s="279"/>
      <c r="CD12" s="280"/>
      <c r="CE12" s="279"/>
      <c r="CF12" s="280"/>
      <c r="CG12" s="247"/>
      <c r="CH12" s="248"/>
      <c r="CI12" s="247"/>
      <c r="CJ12" s="248"/>
    </row>
    <row r="13" spans="2:88" ht="15.75">
      <c r="B13" s="245" t="s">
        <v>442</v>
      </c>
      <c r="C13" s="250" t="s">
        <v>443</v>
      </c>
      <c r="D13" s="251"/>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62"/>
      <c r="AL13" s="262"/>
      <c r="AM13" s="262"/>
      <c r="AN13" s="262"/>
      <c r="AO13" s="262"/>
      <c r="AP13" s="262"/>
      <c r="AQ13" s="262"/>
      <c r="AR13" s="262"/>
      <c r="AS13" s="262"/>
      <c r="AT13" s="262"/>
      <c r="AU13" s="262"/>
      <c r="AV13" s="262"/>
      <c r="AW13" s="262"/>
      <c r="AX13" s="262"/>
      <c r="AY13" s="262"/>
      <c r="AZ13" s="262"/>
      <c r="BA13" s="262"/>
      <c r="BB13" s="262"/>
      <c r="BC13" s="262"/>
      <c r="BD13" s="262"/>
      <c r="BE13" s="262"/>
      <c r="BF13" s="262"/>
      <c r="BG13" s="281"/>
      <c r="BH13" s="281"/>
      <c r="BI13" s="281"/>
      <c r="BJ13" s="281"/>
      <c r="BK13" s="281"/>
      <c r="BL13" s="281"/>
      <c r="BM13" s="281"/>
      <c r="BN13" s="281"/>
      <c r="BO13" s="281"/>
      <c r="BP13" s="281"/>
      <c r="BQ13" s="281"/>
      <c r="BR13" s="281"/>
      <c r="BS13" s="281"/>
      <c r="BT13" s="281"/>
      <c r="BU13" s="281"/>
      <c r="BV13" s="281"/>
      <c r="BW13" s="281"/>
      <c r="BX13" s="281"/>
      <c r="BY13" s="281"/>
      <c r="BZ13" s="281"/>
      <c r="CA13" s="281"/>
      <c r="CB13" s="281"/>
      <c r="CC13" s="281"/>
      <c r="CD13" s="281"/>
      <c r="CE13" s="281"/>
      <c r="CF13" s="281"/>
      <c r="CG13" s="262"/>
      <c r="CH13" s="262"/>
      <c r="CI13" s="262"/>
      <c r="CJ13" s="262"/>
    </row>
    <row r="14" spans="2:88">
      <c r="B14" s="251">
        <v>3</v>
      </c>
      <c r="C14" s="252" t="s">
        <v>444</v>
      </c>
      <c r="D14" s="251" t="s">
        <v>439</v>
      </c>
      <c r="E14" s="263">
        <v>0</v>
      </c>
      <c r="F14" s="264">
        <v>21</v>
      </c>
      <c r="G14" s="263">
        <v>101</v>
      </c>
      <c r="H14" s="264">
        <v>126</v>
      </c>
      <c r="I14" s="263">
        <v>0</v>
      </c>
      <c r="J14" s="264">
        <v>63</v>
      </c>
      <c r="K14" s="265">
        <v>149.834</v>
      </c>
      <c r="L14" s="264">
        <v>142.12</v>
      </c>
      <c r="M14" s="265">
        <v>106.845</v>
      </c>
      <c r="N14" s="264">
        <v>83</v>
      </c>
      <c r="O14" s="263">
        <v>0</v>
      </c>
      <c r="P14" s="263">
        <v>0</v>
      </c>
      <c r="Q14" s="263">
        <v>0</v>
      </c>
      <c r="R14" s="263">
        <v>0</v>
      </c>
      <c r="S14" s="263">
        <v>0</v>
      </c>
      <c r="T14" s="264">
        <v>77</v>
      </c>
      <c r="U14" s="264">
        <v>29</v>
      </c>
      <c r="V14" s="264">
        <v>173.6</v>
      </c>
      <c r="W14" s="264">
        <v>102</v>
      </c>
      <c r="X14" s="264">
        <v>100</v>
      </c>
      <c r="Y14" s="265">
        <v>96.954999999999998</v>
      </c>
      <c r="Z14" s="264">
        <v>73</v>
      </c>
      <c r="AA14" s="265">
        <v>214</v>
      </c>
      <c r="AB14" s="264">
        <v>155.82</v>
      </c>
      <c r="AC14" s="263">
        <v>0</v>
      </c>
      <c r="AD14" s="263">
        <v>0</v>
      </c>
      <c r="AE14" s="263">
        <v>58</v>
      </c>
      <c r="AF14" s="263">
        <v>178</v>
      </c>
      <c r="AG14" s="264">
        <v>24.88</v>
      </c>
      <c r="AH14" s="263">
        <v>0</v>
      </c>
      <c r="AI14" s="265">
        <v>124.97499999999999</v>
      </c>
      <c r="AJ14" s="263">
        <v>0</v>
      </c>
      <c r="AK14" s="265">
        <v>225</v>
      </c>
      <c r="AL14" s="263">
        <v>0</v>
      </c>
      <c r="AM14" s="265">
        <v>25</v>
      </c>
      <c r="AN14" s="265">
        <v>174.96</v>
      </c>
      <c r="AO14" s="265">
        <v>50</v>
      </c>
      <c r="AP14" s="265">
        <v>25</v>
      </c>
      <c r="AQ14" s="264">
        <v>0</v>
      </c>
      <c r="AR14" s="264">
        <v>0</v>
      </c>
      <c r="AS14" s="264">
        <v>100</v>
      </c>
      <c r="AT14" s="264">
        <v>200</v>
      </c>
      <c r="AU14" s="264">
        <v>200</v>
      </c>
      <c r="AV14" s="264">
        <v>0</v>
      </c>
      <c r="AW14" s="264">
        <v>0</v>
      </c>
      <c r="AX14" s="264">
        <v>0</v>
      </c>
      <c r="AY14" s="264">
        <v>100</v>
      </c>
      <c r="AZ14" s="264">
        <v>200</v>
      </c>
      <c r="BA14" s="264">
        <v>0</v>
      </c>
      <c r="BB14" s="264">
        <v>0</v>
      </c>
      <c r="BC14" s="264">
        <v>0</v>
      </c>
      <c r="BD14" s="264">
        <v>0</v>
      </c>
      <c r="BE14" s="282">
        <v>0</v>
      </c>
      <c r="BF14" s="282">
        <v>0</v>
      </c>
      <c r="BG14" s="282">
        <v>0</v>
      </c>
      <c r="BH14" s="282">
        <v>0</v>
      </c>
      <c r="BI14" s="282">
        <v>0</v>
      </c>
      <c r="BJ14" s="282">
        <v>75</v>
      </c>
      <c r="BK14" s="282">
        <v>0</v>
      </c>
      <c r="BL14" s="282">
        <v>75</v>
      </c>
      <c r="BM14" s="282">
        <v>0</v>
      </c>
      <c r="BN14" s="282">
        <v>0</v>
      </c>
      <c r="BO14" s="282">
        <v>100</v>
      </c>
      <c r="BP14" s="282">
        <v>100</v>
      </c>
      <c r="BQ14" s="282">
        <v>0</v>
      </c>
      <c r="BR14" s="282">
        <v>0</v>
      </c>
      <c r="BS14" s="282">
        <v>0</v>
      </c>
      <c r="BT14" s="282">
        <v>0</v>
      </c>
      <c r="BU14" s="282">
        <v>75</v>
      </c>
      <c r="BV14" s="282">
        <v>0</v>
      </c>
      <c r="BW14" s="282">
        <v>74</v>
      </c>
      <c r="BX14" s="282">
        <v>100</v>
      </c>
      <c r="BY14" s="282">
        <v>150</v>
      </c>
      <c r="BZ14" s="282">
        <v>0</v>
      </c>
      <c r="CA14" s="282">
        <v>0</v>
      </c>
      <c r="CB14" s="282">
        <v>75</v>
      </c>
      <c r="CC14" s="282">
        <v>75</v>
      </c>
      <c r="CD14" s="282">
        <v>0</v>
      </c>
      <c r="CE14" s="282">
        <v>0</v>
      </c>
      <c r="CF14" s="283">
        <v>123.82</v>
      </c>
      <c r="CG14" s="282">
        <v>0</v>
      </c>
      <c r="CH14" s="282">
        <v>0</v>
      </c>
      <c r="CI14" s="282">
        <v>75</v>
      </c>
      <c r="CJ14" s="282">
        <v>0</v>
      </c>
    </row>
    <row r="15" spans="2:88">
      <c r="B15" s="251">
        <v>4</v>
      </c>
      <c r="C15" s="252" t="s">
        <v>445</v>
      </c>
      <c r="D15" s="251" t="s">
        <v>439</v>
      </c>
      <c r="E15" s="263">
        <v>0</v>
      </c>
      <c r="F15" s="263">
        <v>0</v>
      </c>
      <c r="G15" s="263">
        <v>0</v>
      </c>
      <c r="H15" s="263">
        <v>0</v>
      </c>
      <c r="I15" s="263">
        <v>0</v>
      </c>
      <c r="J15" s="263">
        <v>0</v>
      </c>
      <c r="K15" s="263">
        <v>0</v>
      </c>
      <c r="L15" s="263">
        <v>0</v>
      </c>
      <c r="M15" s="263">
        <v>0</v>
      </c>
      <c r="N15" s="263">
        <v>0</v>
      </c>
      <c r="O15" s="263">
        <v>0</v>
      </c>
      <c r="P15" s="263">
        <v>0</v>
      </c>
      <c r="Q15" s="263">
        <v>0</v>
      </c>
      <c r="R15" s="263">
        <v>0</v>
      </c>
      <c r="S15" s="263">
        <v>0</v>
      </c>
      <c r="T15" s="263">
        <v>0</v>
      </c>
      <c r="U15" s="263">
        <v>0</v>
      </c>
      <c r="V15" s="263">
        <v>0</v>
      </c>
      <c r="W15" s="263">
        <v>0</v>
      </c>
      <c r="X15" s="263">
        <v>0</v>
      </c>
      <c r="Y15" s="263">
        <v>0</v>
      </c>
      <c r="Z15" s="263">
        <v>0</v>
      </c>
      <c r="AA15" s="263">
        <v>0</v>
      </c>
      <c r="AB15" s="263">
        <v>0</v>
      </c>
      <c r="AC15" s="263">
        <v>0</v>
      </c>
      <c r="AD15" s="263">
        <v>0</v>
      </c>
      <c r="AE15" s="263">
        <v>0</v>
      </c>
      <c r="AF15" s="263">
        <v>0</v>
      </c>
      <c r="AG15" s="263">
        <v>0</v>
      </c>
      <c r="AH15" s="263">
        <v>0</v>
      </c>
      <c r="AI15" s="263">
        <v>0</v>
      </c>
      <c r="AJ15" s="263">
        <v>0</v>
      </c>
      <c r="AK15" s="263">
        <v>0</v>
      </c>
      <c r="AL15" s="263">
        <v>0</v>
      </c>
      <c r="AM15" s="263">
        <v>0</v>
      </c>
      <c r="AN15" s="263">
        <v>0</v>
      </c>
      <c r="AO15" s="263">
        <v>0</v>
      </c>
      <c r="AP15" s="263">
        <v>0</v>
      </c>
      <c r="AQ15" s="264">
        <v>0</v>
      </c>
      <c r="AR15" s="264">
        <v>0</v>
      </c>
      <c r="AS15" s="264">
        <v>0</v>
      </c>
      <c r="AT15" s="264">
        <v>0</v>
      </c>
      <c r="AU15" s="264">
        <v>0</v>
      </c>
      <c r="AV15" s="264">
        <v>0</v>
      </c>
      <c r="AW15" s="264">
        <v>0</v>
      </c>
      <c r="AX15" s="264">
        <v>0</v>
      </c>
      <c r="AY15" s="264">
        <v>0</v>
      </c>
      <c r="AZ15" s="264">
        <v>0</v>
      </c>
      <c r="BA15" s="264">
        <v>0</v>
      </c>
      <c r="BB15" s="264">
        <v>0</v>
      </c>
      <c r="BC15" s="264">
        <v>0</v>
      </c>
      <c r="BD15" s="264">
        <v>0</v>
      </c>
      <c r="BE15" s="282">
        <v>0</v>
      </c>
      <c r="BF15" s="282">
        <v>0</v>
      </c>
      <c r="BG15" s="282">
        <v>0</v>
      </c>
      <c r="BH15" s="282">
        <v>0</v>
      </c>
      <c r="BI15" s="282">
        <v>0</v>
      </c>
      <c r="BJ15" s="282">
        <v>0</v>
      </c>
      <c r="BK15" s="282">
        <v>0</v>
      </c>
      <c r="BL15" s="282">
        <v>0</v>
      </c>
      <c r="BM15" s="282">
        <v>0</v>
      </c>
      <c r="BN15" s="282">
        <v>0</v>
      </c>
      <c r="BO15" s="282">
        <v>0</v>
      </c>
      <c r="BP15" s="282">
        <v>0</v>
      </c>
      <c r="BQ15" s="282">
        <v>0</v>
      </c>
      <c r="BR15" s="282">
        <v>0</v>
      </c>
      <c r="BS15" s="282">
        <v>0</v>
      </c>
      <c r="BT15" s="282">
        <v>0</v>
      </c>
      <c r="BU15" s="282">
        <v>0</v>
      </c>
      <c r="BV15" s="282">
        <v>0</v>
      </c>
      <c r="BW15" s="282">
        <v>0</v>
      </c>
      <c r="BX15" s="282">
        <v>0</v>
      </c>
      <c r="BY15" s="282">
        <v>0</v>
      </c>
      <c r="BZ15" s="282">
        <v>0</v>
      </c>
      <c r="CA15" s="282">
        <v>0</v>
      </c>
      <c r="CB15" s="282">
        <v>0</v>
      </c>
      <c r="CC15" s="282">
        <v>0</v>
      </c>
      <c r="CD15" s="282">
        <v>0</v>
      </c>
      <c r="CE15" s="282">
        <v>0</v>
      </c>
      <c r="CF15" s="283">
        <v>0</v>
      </c>
      <c r="CG15" s="282">
        <v>0</v>
      </c>
      <c r="CH15" s="282">
        <v>0</v>
      </c>
      <c r="CI15" s="282">
        <v>0</v>
      </c>
      <c r="CJ15" s="282">
        <v>0</v>
      </c>
    </row>
    <row r="16" spans="2:88">
      <c r="B16" s="251">
        <v>5</v>
      </c>
      <c r="C16" s="252" t="s">
        <v>446</v>
      </c>
      <c r="D16" s="251" t="s">
        <v>439</v>
      </c>
      <c r="E16" s="263">
        <v>0</v>
      </c>
      <c r="F16" s="264">
        <v>21</v>
      </c>
      <c r="G16" s="263">
        <f t="shared" ref="G16:I16" si="10">G14+G15</f>
        <v>101</v>
      </c>
      <c r="H16" s="264">
        <f>H14+H15</f>
        <v>126</v>
      </c>
      <c r="I16" s="263">
        <f t="shared" si="10"/>
        <v>0</v>
      </c>
      <c r="J16" s="264">
        <f>J14+J15</f>
        <v>63</v>
      </c>
      <c r="K16" s="265">
        <f t="shared" ref="K16:M16" si="11">K14+K15</f>
        <v>149.834</v>
      </c>
      <c r="L16" s="264">
        <f>L14+L15</f>
        <v>142.12</v>
      </c>
      <c r="M16" s="265">
        <f t="shared" si="11"/>
        <v>106.845</v>
      </c>
      <c r="N16" s="264">
        <f>N14+N15</f>
        <v>83</v>
      </c>
      <c r="O16" s="263">
        <f t="shared" ref="O16:Q16" si="12">O14+O15</f>
        <v>0</v>
      </c>
      <c r="P16" s="263">
        <f>P14+P15</f>
        <v>0</v>
      </c>
      <c r="Q16" s="263">
        <f t="shared" si="12"/>
        <v>0</v>
      </c>
      <c r="R16" s="263">
        <f>R14+R15</f>
        <v>0</v>
      </c>
      <c r="S16" s="263">
        <f t="shared" ref="S16:U16" si="13">S14+S15</f>
        <v>0</v>
      </c>
      <c r="T16" s="264">
        <f>T14+T15</f>
        <v>77</v>
      </c>
      <c r="U16" s="264">
        <f t="shared" si="13"/>
        <v>29</v>
      </c>
      <c r="V16" s="264">
        <f>V14+V15</f>
        <v>173.6</v>
      </c>
      <c r="W16" s="264">
        <f t="shared" ref="W16:Y16" si="14">W14+W15</f>
        <v>102</v>
      </c>
      <c r="X16" s="264">
        <f>X14+X15</f>
        <v>100</v>
      </c>
      <c r="Y16" s="265">
        <f t="shared" si="14"/>
        <v>96.954999999999998</v>
      </c>
      <c r="Z16" s="264">
        <f>Z14+Z15</f>
        <v>73</v>
      </c>
      <c r="AA16" s="265">
        <f t="shared" ref="AA16:AC16" si="15">AA14+AA15</f>
        <v>214</v>
      </c>
      <c r="AB16" s="264">
        <f>AB14+AB15</f>
        <v>155.82</v>
      </c>
      <c r="AC16" s="263">
        <f t="shared" si="15"/>
        <v>0</v>
      </c>
      <c r="AD16" s="263">
        <f>AD14+AD15</f>
        <v>0</v>
      </c>
      <c r="AE16" s="263">
        <f t="shared" ref="AE16:AG16" si="16">AE14+AE15</f>
        <v>58</v>
      </c>
      <c r="AF16" s="263">
        <f>AF14+AF15</f>
        <v>178</v>
      </c>
      <c r="AG16" s="264">
        <f t="shared" si="16"/>
        <v>24.88</v>
      </c>
      <c r="AH16" s="263">
        <f>AH14+AH15</f>
        <v>0</v>
      </c>
      <c r="AI16" s="265">
        <f t="shared" ref="AI16:AK16" si="17">AI14+AI15</f>
        <v>124.97499999999999</v>
      </c>
      <c r="AJ16" s="263">
        <f>AJ14+AJ15</f>
        <v>0</v>
      </c>
      <c r="AK16" s="265">
        <f t="shared" si="17"/>
        <v>225</v>
      </c>
      <c r="AL16" s="263">
        <f>AL14+AL15</f>
        <v>0</v>
      </c>
      <c r="AM16" s="265">
        <f t="shared" ref="AM16:AO16" si="18">AM14+AM15</f>
        <v>25</v>
      </c>
      <c r="AN16" s="265">
        <f>AN14+AN15</f>
        <v>174.96</v>
      </c>
      <c r="AO16" s="265">
        <f t="shared" si="18"/>
        <v>50</v>
      </c>
      <c r="AP16" s="265">
        <f>AP14+AP15</f>
        <v>25</v>
      </c>
      <c r="AQ16" s="264">
        <f t="shared" ref="AQ16:AS16" si="19">AQ14+AQ15</f>
        <v>0</v>
      </c>
      <c r="AR16" s="264">
        <f>AR14+AR15</f>
        <v>0</v>
      </c>
      <c r="AS16" s="264">
        <f t="shared" si="19"/>
        <v>100</v>
      </c>
      <c r="AT16" s="264">
        <f>AT14+AT15</f>
        <v>200</v>
      </c>
      <c r="AU16" s="264">
        <f t="shared" ref="AU16" si="20">AU14+AU15</f>
        <v>200</v>
      </c>
      <c r="AV16" s="264">
        <f>AV14+AV15</f>
        <v>0</v>
      </c>
      <c r="AW16" s="264">
        <f t="shared" ref="AW16" si="21">AW14+AW15</f>
        <v>0</v>
      </c>
      <c r="AX16" s="264">
        <f>AX14+AX15</f>
        <v>0</v>
      </c>
      <c r="AY16" s="264">
        <f t="shared" ref="AY16" si="22">AY14+AY15</f>
        <v>100</v>
      </c>
      <c r="AZ16" s="264">
        <f>AZ14+AZ15</f>
        <v>200</v>
      </c>
      <c r="BA16" s="264">
        <f t="shared" ref="BA16" si="23">BA14+BA15</f>
        <v>0</v>
      </c>
      <c r="BB16" s="264">
        <f>BB14+BB15</f>
        <v>0</v>
      </c>
      <c r="BC16" s="264">
        <f t="shared" ref="BC16" si="24">BC14+BC15</f>
        <v>0</v>
      </c>
      <c r="BD16" s="264">
        <f>BD14+BD15</f>
        <v>0</v>
      </c>
      <c r="BE16" s="282">
        <f t="shared" ref="BE16" si="25">BE14+BE15</f>
        <v>0</v>
      </c>
      <c r="BF16" s="282">
        <f>BF14+BF15</f>
        <v>0</v>
      </c>
      <c r="BG16" s="282">
        <f t="shared" ref="BG16" si="26">BG14+BG15</f>
        <v>0</v>
      </c>
      <c r="BH16" s="282">
        <f>BH14+BH15</f>
        <v>0</v>
      </c>
      <c r="BI16" s="282">
        <f t="shared" ref="BI16" si="27">BI14+BI15</f>
        <v>0</v>
      </c>
      <c r="BJ16" s="282">
        <f>BJ14+BJ15</f>
        <v>75</v>
      </c>
      <c r="BK16" s="282">
        <f t="shared" ref="BK16:BM16" si="28">BK14+BK15</f>
        <v>0</v>
      </c>
      <c r="BL16" s="282">
        <f>BL14+BL15</f>
        <v>75</v>
      </c>
      <c r="BM16" s="282">
        <f t="shared" si="28"/>
        <v>0</v>
      </c>
      <c r="BN16" s="282">
        <f>BN14+BN15</f>
        <v>0</v>
      </c>
      <c r="BO16" s="282">
        <f t="shared" ref="BO16:BQ16" si="29">BO14+BO15</f>
        <v>100</v>
      </c>
      <c r="BP16" s="282">
        <f>BP14+BP15</f>
        <v>100</v>
      </c>
      <c r="BQ16" s="282">
        <f t="shared" si="29"/>
        <v>0</v>
      </c>
      <c r="BR16" s="282">
        <f>BR14+BR15</f>
        <v>0</v>
      </c>
      <c r="BS16" s="282">
        <f t="shared" ref="BS16:BU16" si="30">BS14+BS15</f>
        <v>0</v>
      </c>
      <c r="BT16" s="282">
        <f>BT14+BT15</f>
        <v>0</v>
      </c>
      <c r="BU16" s="282">
        <f t="shared" si="30"/>
        <v>75</v>
      </c>
      <c r="BV16" s="282">
        <f>BV14+BV15</f>
        <v>0</v>
      </c>
      <c r="BW16" s="282">
        <f t="shared" ref="BW16" si="31">BW14+BW15</f>
        <v>74</v>
      </c>
      <c r="BX16" s="282">
        <f>BX14+BX15</f>
        <v>100</v>
      </c>
      <c r="BY16" s="282">
        <f t="shared" ref="BY16" si="32">BY14+BY15</f>
        <v>150</v>
      </c>
      <c r="BZ16" s="282">
        <f>BZ14+BZ15</f>
        <v>0</v>
      </c>
      <c r="CA16" s="282">
        <f t="shared" ref="CA16" si="33">CA14+CA15</f>
        <v>0</v>
      </c>
      <c r="CB16" s="282">
        <f>CB14+CB15</f>
        <v>75</v>
      </c>
      <c r="CC16" s="282">
        <f t="shared" ref="CC16" si="34">CC14+CC15</f>
        <v>75</v>
      </c>
      <c r="CD16" s="282">
        <f>CD14+CD15</f>
        <v>0</v>
      </c>
      <c r="CE16" s="282">
        <f t="shared" ref="CE16" si="35">CE14+CE15</f>
        <v>0</v>
      </c>
      <c r="CF16" s="283">
        <f>CF14+CF15</f>
        <v>123.82</v>
      </c>
      <c r="CG16" s="282">
        <f t="shared" ref="CG16" si="36">CG14+CG15</f>
        <v>0</v>
      </c>
      <c r="CH16" s="282">
        <f>CH14+CH15</f>
        <v>0</v>
      </c>
      <c r="CI16" s="282">
        <f t="shared" ref="CI16" si="37">CI14+CI15</f>
        <v>75</v>
      </c>
      <c r="CJ16" s="282">
        <f>CJ14+CJ15</f>
        <v>0</v>
      </c>
    </row>
    <row r="17" spans="2:88">
      <c r="B17" s="251">
        <v>6</v>
      </c>
      <c r="C17" s="252" t="s">
        <v>447</v>
      </c>
      <c r="D17" s="251" t="s">
        <v>439</v>
      </c>
      <c r="E17" s="263">
        <v>0</v>
      </c>
      <c r="F17" s="263">
        <v>0</v>
      </c>
      <c r="G17" s="263">
        <v>0</v>
      </c>
      <c r="H17" s="263">
        <v>0</v>
      </c>
      <c r="I17" s="263">
        <v>0</v>
      </c>
      <c r="J17" s="263">
        <v>0</v>
      </c>
      <c r="K17" s="263">
        <v>0</v>
      </c>
      <c r="L17" s="263">
        <v>0</v>
      </c>
      <c r="M17" s="263">
        <v>0</v>
      </c>
      <c r="N17" s="263">
        <v>0</v>
      </c>
      <c r="O17" s="263">
        <v>0</v>
      </c>
      <c r="P17" s="263">
        <v>0</v>
      </c>
      <c r="Q17" s="263">
        <v>0</v>
      </c>
      <c r="R17" s="263">
        <v>0</v>
      </c>
      <c r="S17" s="263">
        <v>0</v>
      </c>
      <c r="T17" s="263">
        <v>0</v>
      </c>
      <c r="U17" s="263">
        <v>0</v>
      </c>
      <c r="V17" s="263">
        <v>0</v>
      </c>
      <c r="W17" s="263">
        <v>0</v>
      </c>
      <c r="X17" s="263">
        <v>0</v>
      </c>
      <c r="Y17" s="263">
        <v>0</v>
      </c>
      <c r="Z17" s="263">
        <v>0</v>
      </c>
      <c r="AA17" s="263">
        <v>0</v>
      </c>
      <c r="AB17" s="263">
        <v>0</v>
      </c>
      <c r="AC17" s="263">
        <v>0</v>
      </c>
      <c r="AD17" s="263">
        <v>0</v>
      </c>
      <c r="AE17" s="263">
        <v>0</v>
      </c>
      <c r="AF17" s="263">
        <v>0</v>
      </c>
      <c r="AG17" s="263">
        <v>0</v>
      </c>
      <c r="AH17" s="263">
        <v>0</v>
      </c>
      <c r="AI17" s="263">
        <v>0</v>
      </c>
      <c r="AJ17" s="263">
        <v>0</v>
      </c>
      <c r="AK17" s="263">
        <v>0</v>
      </c>
      <c r="AL17" s="263">
        <v>0</v>
      </c>
      <c r="AM17" s="263">
        <v>0</v>
      </c>
      <c r="AN17" s="263">
        <v>0</v>
      </c>
      <c r="AO17" s="263">
        <v>0</v>
      </c>
      <c r="AP17" s="263">
        <v>0</v>
      </c>
      <c r="AQ17" s="264">
        <v>0</v>
      </c>
      <c r="AR17" s="264">
        <v>0</v>
      </c>
      <c r="AS17" s="264">
        <v>0</v>
      </c>
      <c r="AT17" s="264">
        <v>0</v>
      </c>
      <c r="AU17" s="264">
        <v>0</v>
      </c>
      <c r="AV17" s="264">
        <v>0</v>
      </c>
      <c r="AW17" s="264">
        <v>0</v>
      </c>
      <c r="AX17" s="264">
        <v>0</v>
      </c>
      <c r="AY17" s="264">
        <v>0</v>
      </c>
      <c r="AZ17" s="264">
        <v>0</v>
      </c>
      <c r="BA17" s="264">
        <v>0</v>
      </c>
      <c r="BB17" s="264">
        <v>0</v>
      </c>
      <c r="BC17" s="264">
        <v>0</v>
      </c>
      <c r="BD17" s="264">
        <v>0</v>
      </c>
      <c r="BE17" s="282">
        <v>0</v>
      </c>
      <c r="BF17" s="282">
        <v>0</v>
      </c>
      <c r="BG17" s="282">
        <v>0</v>
      </c>
      <c r="BH17" s="282">
        <v>0</v>
      </c>
      <c r="BI17" s="282">
        <v>0</v>
      </c>
      <c r="BJ17" s="282">
        <v>0</v>
      </c>
      <c r="BK17" s="282">
        <v>0</v>
      </c>
      <c r="BL17" s="282">
        <v>0</v>
      </c>
      <c r="BM17" s="282">
        <v>0</v>
      </c>
      <c r="BN17" s="282">
        <v>0</v>
      </c>
      <c r="BO17" s="282">
        <v>0</v>
      </c>
      <c r="BP17" s="282">
        <v>0</v>
      </c>
      <c r="BQ17" s="282">
        <v>0</v>
      </c>
      <c r="BR17" s="282">
        <v>0</v>
      </c>
      <c r="BS17" s="282">
        <v>0</v>
      </c>
      <c r="BT17" s="282">
        <v>0</v>
      </c>
      <c r="BU17" s="282">
        <v>0</v>
      </c>
      <c r="BV17" s="282">
        <v>0</v>
      </c>
      <c r="BW17" s="282">
        <v>0</v>
      </c>
      <c r="BX17" s="282">
        <v>0</v>
      </c>
      <c r="BY17" s="282">
        <v>0</v>
      </c>
      <c r="BZ17" s="282">
        <v>0</v>
      </c>
      <c r="CA17" s="282">
        <v>0</v>
      </c>
      <c r="CB17" s="282">
        <v>0</v>
      </c>
      <c r="CC17" s="282">
        <v>0</v>
      </c>
      <c r="CD17" s="282">
        <v>0</v>
      </c>
      <c r="CE17" s="282">
        <v>0</v>
      </c>
      <c r="CF17" s="283">
        <v>0</v>
      </c>
      <c r="CG17" s="282">
        <v>0</v>
      </c>
      <c r="CH17" s="282">
        <v>0</v>
      </c>
      <c r="CI17" s="282">
        <v>0</v>
      </c>
      <c r="CJ17" s="282">
        <v>0</v>
      </c>
    </row>
    <row r="18" spans="2:88">
      <c r="B18" s="251">
        <v>7</v>
      </c>
      <c r="C18" s="252" t="s">
        <v>448</v>
      </c>
      <c r="D18" s="251" t="s">
        <v>439</v>
      </c>
      <c r="E18" s="263">
        <v>0</v>
      </c>
      <c r="F18" s="264">
        <v>21</v>
      </c>
      <c r="G18" s="263">
        <f t="shared" ref="G18:I18" si="38">G16-G17</f>
        <v>101</v>
      </c>
      <c r="H18" s="264">
        <f>H16-H17</f>
        <v>126</v>
      </c>
      <c r="I18" s="263">
        <f t="shared" si="38"/>
        <v>0</v>
      </c>
      <c r="J18" s="264">
        <f>J16-J17</f>
        <v>63</v>
      </c>
      <c r="K18" s="265">
        <f t="shared" ref="K18:M18" si="39">K16-K17</f>
        <v>149.834</v>
      </c>
      <c r="L18" s="264">
        <f>L16-L17</f>
        <v>142.12</v>
      </c>
      <c r="M18" s="265">
        <f t="shared" si="39"/>
        <v>106.845</v>
      </c>
      <c r="N18" s="264">
        <f>N16-N17</f>
        <v>83</v>
      </c>
      <c r="O18" s="263">
        <f t="shared" ref="O18:Q18" si="40">O16-O17</f>
        <v>0</v>
      </c>
      <c r="P18" s="263">
        <f>P16-P17</f>
        <v>0</v>
      </c>
      <c r="Q18" s="263">
        <f t="shared" si="40"/>
        <v>0</v>
      </c>
      <c r="R18" s="263">
        <f>R16-R17</f>
        <v>0</v>
      </c>
      <c r="S18" s="263">
        <f t="shared" ref="S18:U18" si="41">S16-S17</f>
        <v>0</v>
      </c>
      <c r="T18" s="264">
        <f>T16-T17</f>
        <v>77</v>
      </c>
      <c r="U18" s="264">
        <f t="shared" si="41"/>
        <v>29</v>
      </c>
      <c r="V18" s="264">
        <f>V16-V17</f>
        <v>173.6</v>
      </c>
      <c r="W18" s="264">
        <f t="shared" ref="W18:Y18" si="42">W16-W17</f>
        <v>102</v>
      </c>
      <c r="X18" s="264">
        <f>X16-X17</f>
        <v>100</v>
      </c>
      <c r="Y18" s="265">
        <f t="shared" si="42"/>
        <v>96.954999999999998</v>
      </c>
      <c r="Z18" s="264">
        <f>Z16-Z17</f>
        <v>73</v>
      </c>
      <c r="AA18" s="265">
        <f t="shared" ref="AA18:AC18" si="43">AA16-AA17</f>
        <v>214</v>
      </c>
      <c r="AB18" s="264">
        <f>AB16-AB17</f>
        <v>155.82</v>
      </c>
      <c r="AC18" s="263">
        <f t="shared" si="43"/>
        <v>0</v>
      </c>
      <c r="AD18" s="263">
        <f>AD16-AD17</f>
        <v>0</v>
      </c>
      <c r="AE18" s="263">
        <f t="shared" ref="AE18:AG18" si="44">AE16-AE17</f>
        <v>58</v>
      </c>
      <c r="AF18" s="263">
        <f>AF16-AF17</f>
        <v>178</v>
      </c>
      <c r="AG18" s="264">
        <f t="shared" si="44"/>
        <v>24.88</v>
      </c>
      <c r="AH18" s="263">
        <f>AH16-AH17</f>
        <v>0</v>
      </c>
      <c r="AI18" s="265">
        <f t="shared" ref="AI18:AK18" si="45">AI16-AI17</f>
        <v>124.97499999999999</v>
      </c>
      <c r="AJ18" s="263">
        <f>AJ16-AJ17</f>
        <v>0</v>
      </c>
      <c r="AK18" s="265">
        <f t="shared" si="45"/>
        <v>225</v>
      </c>
      <c r="AL18" s="263">
        <f>AL16-AL17</f>
        <v>0</v>
      </c>
      <c r="AM18" s="265">
        <f t="shared" ref="AM18:AO18" si="46">AM16-AM17</f>
        <v>25</v>
      </c>
      <c r="AN18" s="265">
        <f>AN16-AN17</f>
        <v>174.96</v>
      </c>
      <c r="AO18" s="265">
        <f t="shared" si="46"/>
        <v>50</v>
      </c>
      <c r="AP18" s="265">
        <f>AP16-AP17</f>
        <v>25</v>
      </c>
      <c r="AQ18" s="264">
        <f t="shared" ref="AQ18:AS18" si="47">AQ16-AQ17</f>
        <v>0</v>
      </c>
      <c r="AR18" s="264">
        <f>AR16-AR17</f>
        <v>0</v>
      </c>
      <c r="AS18" s="264">
        <f t="shared" si="47"/>
        <v>100</v>
      </c>
      <c r="AT18" s="264">
        <f>AT16-AT17</f>
        <v>200</v>
      </c>
      <c r="AU18" s="264">
        <f t="shared" ref="AU18" si="48">AU16-AU17</f>
        <v>200</v>
      </c>
      <c r="AV18" s="264">
        <f>AV16-AV17</f>
        <v>0</v>
      </c>
      <c r="AW18" s="264">
        <f t="shared" ref="AW18" si="49">AW16-AW17</f>
        <v>0</v>
      </c>
      <c r="AX18" s="264">
        <f>AX16-AX17</f>
        <v>0</v>
      </c>
      <c r="AY18" s="264">
        <f t="shared" ref="AY18" si="50">AY16-AY17</f>
        <v>100</v>
      </c>
      <c r="AZ18" s="264">
        <f>AZ16-AZ17</f>
        <v>200</v>
      </c>
      <c r="BA18" s="264">
        <f t="shared" ref="BA18" si="51">BA16-BA17</f>
        <v>0</v>
      </c>
      <c r="BB18" s="264">
        <f>BB16-BB17</f>
        <v>0</v>
      </c>
      <c r="BC18" s="264">
        <f t="shared" ref="BC18" si="52">BC16-BC17</f>
        <v>0</v>
      </c>
      <c r="BD18" s="264">
        <f>BD16-BD17</f>
        <v>0</v>
      </c>
      <c r="BE18" s="282">
        <f t="shared" ref="BE18" si="53">BE16-BE17</f>
        <v>0</v>
      </c>
      <c r="BF18" s="282">
        <f>BF16-BF17</f>
        <v>0</v>
      </c>
      <c r="BG18" s="282">
        <f t="shared" ref="BG18" si="54">BG16-BG17</f>
        <v>0</v>
      </c>
      <c r="BH18" s="282">
        <f>BH16-BH17</f>
        <v>0</v>
      </c>
      <c r="BI18" s="282">
        <f t="shared" ref="BI18" si="55">BI16-BI17</f>
        <v>0</v>
      </c>
      <c r="BJ18" s="282">
        <f>BJ16-BJ17</f>
        <v>75</v>
      </c>
      <c r="BK18" s="282">
        <f t="shared" ref="BK18:BM18" si="56">BK16-BK17</f>
        <v>0</v>
      </c>
      <c r="BL18" s="282">
        <f>BL16-BL17</f>
        <v>75</v>
      </c>
      <c r="BM18" s="282">
        <f t="shared" si="56"/>
        <v>0</v>
      </c>
      <c r="BN18" s="282">
        <f>BN16-BN17</f>
        <v>0</v>
      </c>
      <c r="BO18" s="282">
        <f t="shared" ref="BO18:BQ18" si="57">BO16-BO17</f>
        <v>100</v>
      </c>
      <c r="BP18" s="282">
        <f>BP16-BP17</f>
        <v>100</v>
      </c>
      <c r="BQ18" s="282">
        <f t="shared" si="57"/>
        <v>0</v>
      </c>
      <c r="BR18" s="282">
        <f>BR16-BR17</f>
        <v>0</v>
      </c>
      <c r="BS18" s="282">
        <f t="shared" ref="BS18:BU18" si="58">BS16-BS17</f>
        <v>0</v>
      </c>
      <c r="BT18" s="282">
        <f>BT16-BT17</f>
        <v>0</v>
      </c>
      <c r="BU18" s="282">
        <f t="shared" si="58"/>
        <v>75</v>
      </c>
      <c r="BV18" s="282">
        <f>BV16-BV17</f>
        <v>0</v>
      </c>
      <c r="BW18" s="282">
        <f t="shared" ref="BW18" si="59">BW16-BW17</f>
        <v>74</v>
      </c>
      <c r="BX18" s="282">
        <f>BX16-BX17</f>
        <v>100</v>
      </c>
      <c r="BY18" s="282">
        <f t="shared" ref="BY18" si="60">BY16-BY17</f>
        <v>150</v>
      </c>
      <c r="BZ18" s="282">
        <f>BZ16-BZ17</f>
        <v>0</v>
      </c>
      <c r="CA18" s="282">
        <f t="shared" ref="CA18" si="61">CA16-CA17</f>
        <v>0</v>
      </c>
      <c r="CB18" s="282">
        <f>CB16-CB17</f>
        <v>75</v>
      </c>
      <c r="CC18" s="282">
        <f t="shared" ref="CC18" si="62">CC16-CC17</f>
        <v>75</v>
      </c>
      <c r="CD18" s="282">
        <f>CD16-CD17</f>
        <v>0</v>
      </c>
      <c r="CE18" s="282">
        <f t="shared" ref="CE18" si="63">CE16-CE17</f>
        <v>0</v>
      </c>
      <c r="CF18" s="283">
        <f>CF16-CF17</f>
        <v>123.82</v>
      </c>
      <c r="CG18" s="282">
        <f t="shared" ref="CG18" si="64">CG16-CG17</f>
        <v>0</v>
      </c>
      <c r="CH18" s="282">
        <f>CH16-CH17</f>
        <v>0</v>
      </c>
      <c r="CI18" s="282">
        <f t="shared" ref="CI18" si="65">CI16-CI17</f>
        <v>75</v>
      </c>
      <c r="CJ18" s="282">
        <f>CJ16-CJ17</f>
        <v>0</v>
      </c>
    </row>
    <row r="19" spans="2:88" ht="9" customHeight="1">
      <c r="B19" s="246"/>
      <c r="C19" s="247"/>
      <c r="D19" s="247"/>
      <c r="E19" s="247"/>
      <c r="F19" s="248"/>
      <c r="G19" s="247"/>
      <c r="H19" s="248"/>
      <c r="I19" s="247"/>
      <c r="J19" s="248"/>
      <c r="K19" s="247"/>
      <c r="L19" s="248"/>
      <c r="M19" s="247"/>
      <c r="N19" s="248"/>
      <c r="O19" s="247"/>
      <c r="P19" s="248"/>
      <c r="Q19" s="247"/>
      <c r="R19" s="248"/>
      <c r="S19" s="247"/>
      <c r="T19" s="248"/>
      <c r="U19" s="247"/>
      <c r="V19" s="248"/>
      <c r="W19" s="247"/>
      <c r="X19" s="248"/>
      <c r="Y19" s="247"/>
      <c r="Z19" s="248"/>
      <c r="AA19" s="247"/>
      <c r="AB19" s="248"/>
      <c r="AC19" s="247"/>
      <c r="AD19" s="248"/>
      <c r="AE19" s="247"/>
      <c r="AF19" s="248"/>
      <c r="AG19" s="247"/>
      <c r="AH19" s="248"/>
      <c r="AI19" s="247"/>
      <c r="AJ19" s="248"/>
      <c r="AK19" s="247"/>
      <c r="AL19" s="248"/>
      <c r="AM19" s="247"/>
      <c r="AN19" s="248"/>
      <c r="AO19" s="247"/>
      <c r="AP19" s="248"/>
      <c r="AQ19" s="247"/>
      <c r="AR19" s="248"/>
      <c r="AS19" s="247"/>
      <c r="AT19" s="248"/>
      <c r="AU19" s="247"/>
      <c r="AV19" s="248"/>
      <c r="AW19" s="247"/>
      <c r="AX19" s="248"/>
      <c r="AY19" s="247"/>
      <c r="AZ19" s="248"/>
      <c r="BA19" s="247"/>
      <c r="BB19" s="248"/>
      <c r="BC19" s="247"/>
      <c r="BD19" s="248"/>
      <c r="BE19" s="279"/>
      <c r="BF19" s="280"/>
      <c r="BG19" s="279"/>
      <c r="BH19" s="280"/>
      <c r="BI19" s="279"/>
      <c r="BJ19" s="280"/>
      <c r="BK19" s="279"/>
      <c r="BL19" s="280"/>
      <c r="BM19" s="279"/>
      <c r="BN19" s="280"/>
      <c r="BO19" s="279"/>
      <c r="BP19" s="280"/>
      <c r="BQ19" s="279"/>
      <c r="BR19" s="280"/>
      <c r="BS19" s="279"/>
      <c r="BT19" s="280"/>
      <c r="BU19" s="279"/>
      <c r="BV19" s="280"/>
      <c r="BW19" s="279"/>
      <c r="BX19" s="280"/>
      <c r="BY19" s="279"/>
      <c r="BZ19" s="280"/>
      <c r="CA19" s="279"/>
      <c r="CB19" s="280"/>
      <c r="CC19" s="279"/>
      <c r="CD19" s="280"/>
      <c r="CE19" s="279"/>
      <c r="CF19" s="280"/>
      <c r="CG19" s="247"/>
      <c r="CH19" s="248"/>
      <c r="CI19" s="247"/>
      <c r="CJ19" s="248"/>
    </row>
    <row r="20" spans="2:88" ht="15.75">
      <c r="B20" s="245" t="s">
        <v>449</v>
      </c>
      <c r="C20" s="250" t="s">
        <v>450</v>
      </c>
      <c r="D20" s="251"/>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62"/>
      <c r="AL20" s="262"/>
      <c r="AM20" s="262"/>
      <c r="AN20" s="262"/>
      <c r="AO20" s="262"/>
      <c r="AP20" s="262"/>
      <c r="AQ20" s="262"/>
      <c r="AR20" s="262"/>
      <c r="AS20" s="262"/>
      <c r="AT20" s="262"/>
      <c r="AU20" s="262"/>
      <c r="AV20" s="262"/>
      <c r="AW20" s="262"/>
      <c r="AX20" s="262"/>
      <c r="AY20" s="262"/>
      <c r="AZ20" s="262"/>
      <c r="BA20" s="262"/>
      <c r="BB20" s="262"/>
      <c r="BC20" s="262"/>
      <c r="BD20" s="262"/>
      <c r="BE20" s="281"/>
      <c r="BF20" s="281"/>
      <c r="BG20" s="281"/>
      <c r="BH20" s="281"/>
      <c r="BI20" s="281"/>
      <c r="BJ20" s="281"/>
      <c r="BK20" s="281"/>
      <c r="BL20" s="281"/>
      <c r="BM20" s="281"/>
      <c r="BN20" s="281"/>
      <c r="BO20" s="281"/>
      <c r="BP20" s="281"/>
      <c r="BQ20" s="281"/>
      <c r="BR20" s="281"/>
      <c r="BS20" s="281"/>
      <c r="BT20" s="281"/>
      <c r="BU20" s="281"/>
      <c r="BV20" s="281"/>
      <c r="BW20" s="281"/>
      <c r="BX20" s="281"/>
      <c r="BY20" s="281"/>
      <c r="BZ20" s="281"/>
      <c r="CA20" s="281"/>
      <c r="CB20" s="281"/>
      <c r="CC20" s="281"/>
      <c r="CD20" s="281"/>
      <c r="CE20" s="281"/>
      <c r="CF20" s="281"/>
      <c r="CG20" s="262"/>
      <c r="CH20" s="262"/>
      <c r="CI20" s="262"/>
      <c r="CJ20" s="262"/>
    </row>
    <row r="21" spans="2:88">
      <c r="B21" s="251">
        <v>8</v>
      </c>
      <c r="C21" s="252" t="s">
        <v>451</v>
      </c>
      <c r="D21" s="251" t="s">
        <v>441</v>
      </c>
      <c r="E21" s="262">
        <v>0</v>
      </c>
      <c r="F21" s="263">
        <v>1508606.4</v>
      </c>
      <c r="G21" s="262">
        <v>10167245.800000001</v>
      </c>
      <c r="H21" s="263">
        <v>10184557.698000001</v>
      </c>
      <c r="I21" s="262">
        <v>0</v>
      </c>
      <c r="J21" s="263">
        <v>4752545.0490000006</v>
      </c>
      <c r="K21" s="262">
        <v>15133500</v>
      </c>
      <c r="L21" s="263">
        <v>9464377.0889999997</v>
      </c>
      <c r="M21" s="263">
        <v>9739094.6000000015</v>
      </c>
      <c r="N21" s="263">
        <v>4845077.1090000002</v>
      </c>
      <c r="O21" s="263">
        <v>0</v>
      </c>
      <c r="P21" s="263">
        <v>0</v>
      </c>
      <c r="Q21" s="263">
        <v>0</v>
      </c>
      <c r="R21" s="263">
        <v>0</v>
      </c>
      <c r="S21" s="263">
        <v>0</v>
      </c>
      <c r="T21" s="263">
        <v>3923474.7243999997</v>
      </c>
      <c r="U21" s="263">
        <v>2309165.6</v>
      </c>
      <c r="V21" s="263">
        <v>8557456.3824000005</v>
      </c>
      <c r="W21" s="263">
        <v>8121892.8000000007</v>
      </c>
      <c r="X21" s="263">
        <v>4789665.43</v>
      </c>
      <c r="Y21" s="263">
        <v>8111343.5999999996</v>
      </c>
      <c r="Z21" s="263">
        <v>3677458.2</v>
      </c>
      <c r="AA21" s="263">
        <v>16963786.199999999</v>
      </c>
      <c r="AB21" s="263">
        <v>8538016.5432000011</v>
      </c>
      <c r="AC21" s="263">
        <v>0</v>
      </c>
      <c r="AD21" s="263">
        <v>0</v>
      </c>
      <c r="AE21" s="263">
        <v>3891498.4</v>
      </c>
      <c r="AF21" s="263">
        <v>9570571.8616000004</v>
      </c>
      <c r="AG21" s="263">
        <v>1711590</v>
      </c>
      <c r="AH21" s="263">
        <v>0</v>
      </c>
      <c r="AI21" s="263">
        <v>8765925</v>
      </c>
      <c r="AJ21" s="263">
        <v>0</v>
      </c>
      <c r="AK21" s="263">
        <v>17662240</v>
      </c>
      <c r="AL21" s="263">
        <v>0</v>
      </c>
      <c r="AM21" s="263">
        <v>2162055</v>
      </c>
      <c r="AN21" s="263">
        <v>11355674.539999999</v>
      </c>
      <c r="AO21" s="263">
        <v>4537395</v>
      </c>
      <c r="AP21" s="263">
        <v>1512215.43</v>
      </c>
      <c r="AQ21" s="263">
        <v>0</v>
      </c>
      <c r="AR21" s="263">
        <v>0</v>
      </c>
      <c r="AS21" s="263">
        <v>7836970</v>
      </c>
      <c r="AT21" s="263">
        <v>11220460</v>
      </c>
      <c r="AU21" s="263">
        <v>15009010</v>
      </c>
      <c r="AV21" s="263">
        <v>0</v>
      </c>
      <c r="AW21" s="263">
        <v>0</v>
      </c>
      <c r="AX21" s="263">
        <v>0</v>
      </c>
      <c r="AY21" s="263">
        <v>7639320</v>
      </c>
      <c r="AZ21" s="263">
        <v>11214720</v>
      </c>
      <c r="BA21" s="263">
        <v>0</v>
      </c>
      <c r="BB21" s="263">
        <v>0</v>
      </c>
      <c r="BC21" s="263">
        <v>0</v>
      </c>
      <c r="BD21" s="263">
        <v>0</v>
      </c>
      <c r="BE21" s="282">
        <f t="shared" ref="BE21:BI21" si="66">BE19-BE20</f>
        <v>0</v>
      </c>
      <c r="BF21" s="282">
        <f t="shared" si="66"/>
        <v>0</v>
      </c>
      <c r="BG21" s="282">
        <f t="shared" si="66"/>
        <v>0</v>
      </c>
      <c r="BH21" s="282">
        <f t="shared" si="66"/>
        <v>0</v>
      </c>
      <c r="BI21" s="282">
        <f t="shared" si="66"/>
        <v>0</v>
      </c>
      <c r="BJ21" s="282">
        <v>4492396.29</v>
      </c>
      <c r="BK21" s="282">
        <f t="shared" ref="BK21" si="67">BK19-BK20</f>
        <v>0</v>
      </c>
      <c r="BL21" s="282">
        <v>4492396.29</v>
      </c>
      <c r="BM21" s="282">
        <f t="shared" ref="BM21:BN21" si="68">BM19-BM20</f>
        <v>0</v>
      </c>
      <c r="BN21" s="282">
        <f t="shared" si="68"/>
        <v>0</v>
      </c>
      <c r="BO21" s="282">
        <v>6998934</v>
      </c>
      <c r="BP21" s="282">
        <v>6035324.7599999998</v>
      </c>
      <c r="BQ21" s="282">
        <v>0</v>
      </c>
      <c r="BR21" s="282">
        <v>0</v>
      </c>
      <c r="BS21" s="282">
        <v>0</v>
      </c>
      <c r="BT21" s="282">
        <v>0</v>
      </c>
      <c r="BU21" s="282">
        <v>5496735</v>
      </c>
      <c r="BV21" s="282">
        <v>0</v>
      </c>
      <c r="BW21" s="282">
        <v>5290884</v>
      </c>
      <c r="BX21" s="282">
        <v>6226156.7199999997</v>
      </c>
      <c r="BY21" s="282">
        <v>10168650</v>
      </c>
      <c r="BZ21" s="282">
        <v>0</v>
      </c>
      <c r="CA21" s="282">
        <v>0</v>
      </c>
      <c r="CB21" s="282">
        <v>4133775</v>
      </c>
      <c r="CC21" s="282">
        <v>4893165</v>
      </c>
      <c r="CD21" s="282">
        <v>0</v>
      </c>
      <c r="CE21" s="282">
        <v>0</v>
      </c>
      <c r="CF21" s="282">
        <v>7586593</v>
      </c>
      <c r="CG21" s="263">
        <v>0</v>
      </c>
      <c r="CH21" s="263">
        <v>0</v>
      </c>
      <c r="CI21" s="263">
        <v>5327405</v>
      </c>
      <c r="CJ21" s="263">
        <v>0</v>
      </c>
    </row>
    <row r="22" spans="2:88">
      <c r="B22" s="251">
        <v>9</v>
      </c>
      <c r="C22" s="252" t="s">
        <v>452</v>
      </c>
      <c r="D22" s="251" t="s">
        <v>441</v>
      </c>
      <c r="E22" s="262">
        <v>0</v>
      </c>
      <c r="F22" s="262">
        <v>0</v>
      </c>
      <c r="G22" s="262">
        <v>0</v>
      </c>
      <c r="H22" s="262">
        <v>0</v>
      </c>
      <c r="I22" s="262">
        <v>0</v>
      </c>
      <c r="J22" s="262">
        <v>0</v>
      </c>
      <c r="K22" s="262">
        <v>0</v>
      </c>
      <c r="L22" s="262">
        <v>0</v>
      </c>
      <c r="M22" s="262">
        <v>0</v>
      </c>
      <c r="N22" s="262">
        <v>0</v>
      </c>
      <c r="O22" s="262">
        <v>0</v>
      </c>
      <c r="P22" s="262">
        <v>0</v>
      </c>
      <c r="Q22" s="262">
        <v>0</v>
      </c>
      <c r="R22" s="262">
        <v>0</v>
      </c>
      <c r="S22" s="262">
        <v>0</v>
      </c>
      <c r="T22" s="262">
        <v>0</v>
      </c>
      <c r="U22" s="262">
        <v>0</v>
      </c>
      <c r="V22" s="262">
        <v>0</v>
      </c>
      <c r="W22" s="262">
        <v>0</v>
      </c>
      <c r="X22" s="262">
        <v>0</v>
      </c>
      <c r="Y22" s="262">
        <v>0</v>
      </c>
      <c r="Z22" s="262">
        <v>0</v>
      </c>
      <c r="AA22" s="262">
        <v>0</v>
      </c>
      <c r="AB22" s="262">
        <v>0</v>
      </c>
      <c r="AC22" s="262">
        <v>0</v>
      </c>
      <c r="AD22" s="262">
        <v>0</v>
      </c>
      <c r="AE22" s="262">
        <v>0</v>
      </c>
      <c r="AF22" s="262">
        <v>0</v>
      </c>
      <c r="AG22" s="262">
        <v>0</v>
      </c>
      <c r="AH22" s="262">
        <v>0</v>
      </c>
      <c r="AI22" s="262">
        <v>0</v>
      </c>
      <c r="AJ22" s="262">
        <v>0</v>
      </c>
      <c r="AK22" s="262">
        <v>0</v>
      </c>
      <c r="AL22" s="262">
        <v>0</v>
      </c>
      <c r="AM22" s="262">
        <v>0</v>
      </c>
      <c r="AN22" s="262">
        <v>0</v>
      </c>
      <c r="AO22" s="262">
        <v>0</v>
      </c>
      <c r="AP22" s="262">
        <v>0</v>
      </c>
      <c r="AQ22" s="262">
        <v>0</v>
      </c>
      <c r="AR22" s="262">
        <v>0</v>
      </c>
      <c r="AS22" s="262">
        <v>0</v>
      </c>
      <c r="AT22" s="262">
        <v>0</v>
      </c>
      <c r="AU22" s="262">
        <v>0</v>
      </c>
      <c r="AV22" s="262">
        <v>0</v>
      </c>
      <c r="AW22" s="262">
        <v>0</v>
      </c>
      <c r="AX22" s="262">
        <v>0</v>
      </c>
      <c r="AY22" s="262">
        <v>0</v>
      </c>
      <c r="AZ22" s="262">
        <v>0</v>
      </c>
      <c r="BA22" s="262">
        <v>0</v>
      </c>
      <c r="BB22" s="262">
        <v>0</v>
      </c>
      <c r="BC22" s="262">
        <v>0</v>
      </c>
      <c r="BD22" s="262">
        <v>0</v>
      </c>
      <c r="BE22" s="281">
        <v>0</v>
      </c>
      <c r="BF22" s="281">
        <v>0</v>
      </c>
      <c r="BG22" s="281">
        <v>0</v>
      </c>
      <c r="BH22" s="281">
        <v>0</v>
      </c>
      <c r="BI22" s="281">
        <v>0</v>
      </c>
      <c r="BJ22" s="281">
        <v>0</v>
      </c>
      <c r="BK22" s="281">
        <v>0</v>
      </c>
      <c r="BL22" s="281">
        <v>0</v>
      </c>
      <c r="BM22" s="281">
        <v>0</v>
      </c>
      <c r="BN22" s="281">
        <v>0</v>
      </c>
      <c r="BO22" s="281">
        <v>0</v>
      </c>
      <c r="BP22" s="281">
        <v>0</v>
      </c>
      <c r="BQ22" s="281">
        <v>0</v>
      </c>
      <c r="BR22" s="281">
        <v>0</v>
      </c>
      <c r="BS22" s="281">
        <v>0</v>
      </c>
      <c r="BT22" s="281">
        <v>0</v>
      </c>
      <c r="BU22" s="281">
        <v>0</v>
      </c>
      <c r="BV22" s="281">
        <v>0</v>
      </c>
      <c r="BW22" s="281">
        <v>0</v>
      </c>
      <c r="BX22" s="281">
        <v>0</v>
      </c>
      <c r="BY22" s="281">
        <v>0</v>
      </c>
      <c r="BZ22" s="281">
        <v>0</v>
      </c>
      <c r="CA22" s="281">
        <v>0</v>
      </c>
      <c r="CB22" s="281">
        <v>0</v>
      </c>
      <c r="CC22" s="281">
        <v>0</v>
      </c>
      <c r="CD22" s="281">
        <v>0</v>
      </c>
      <c r="CE22" s="281">
        <v>0</v>
      </c>
      <c r="CF22" s="281">
        <v>0</v>
      </c>
      <c r="CG22" s="262">
        <v>0</v>
      </c>
      <c r="CH22" s="262">
        <v>0</v>
      </c>
      <c r="CI22" s="262">
        <v>0</v>
      </c>
      <c r="CJ22" s="262">
        <v>0</v>
      </c>
    </row>
    <row r="23" spans="2:88">
      <c r="B23" s="251">
        <v>10</v>
      </c>
      <c r="C23" s="252" t="s">
        <v>453</v>
      </c>
      <c r="D23" s="251" t="s">
        <v>441</v>
      </c>
      <c r="E23" s="262">
        <v>0</v>
      </c>
      <c r="F23" s="262">
        <v>0</v>
      </c>
      <c r="G23" s="262">
        <v>0</v>
      </c>
      <c r="H23" s="262">
        <v>0</v>
      </c>
      <c r="I23" s="262">
        <v>0</v>
      </c>
      <c r="J23" s="262">
        <v>0</v>
      </c>
      <c r="K23" s="262">
        <v>0</v>
      </c>
      <c r="L23" s="262">
        <v>0</v>
      </c>
      <c r="M23" s="262">
        <v>0</v>
      </c>
      <c r="N23" s="262">
        <v>0</v>
      </c>
      <c r="O23" s="262">
        <v>0</v>
      </c>
      <c r="P23" s="262">
        <v>0</v>
      </c>
      <c r="Q23" s="262">
        <v>0</v>
      </c>
      <c r="R23" s="262">
        <v>0</v>
      </c>
      <c r="S23" s="262">
        <v>0</v>
      </c>
      <c r="T23" s="262">
        <v>0</v>
      </c>
      <c r="U23" s="262">
        <v>0</v>
      </c>
      <c r="V23" s="262">
        <v>0</v>
      </c>
      <c r="W23" s="262">
        <v>0</v>
      </c>
      <c r="X23" s="262">
        <v>0</v>
      </c>
      <c r="Y23" s="262">
        <v>0</v>
      </c>
      <c r="Z23" s="262">
        <v>0</v>
      </c>
      <c r="AA23" s="262">
        <v>0</v>
      </c>
      <c r="AB23" s="262">
        <v>0</v>
      </c>
      <c r="AC23" s="262">
        <v>0</v>
      </c>
      <c r="AD23" s="262">
        <v>0</v>
      </c>
      <c r="AE23" s="262">
        <v>0</v>
      </c>
      <c r="AF23" s="262">
        <v>0</v>
      </c>
      <c r="AG23" s="262">
        <v>0</v>
      </c>
      <c r="AH23" s="262">
        <v>0</v>
      </c>
      <c r="AI23" s="262">
        <v>0</v>
      </c>
      <c r="AJ23" s="262">
        <v>0</v>
      </c>
      <c r="AK23" s="262">
        <v>0</v>
      </c>
      <c r="AL23" s="262">
        <v>0</v>
      </c>
      <c r="AM23" s="262">
        <v>0</v>
      </c>
      <c r="AN23" s="262">
        <v>0</v>
      </c>
      <c r="AO23" s="262">
        <v>0</v>
      </c>
      <c r="AP23" s="262">
        <v>0</v>
      </c>
      <c r="AQ23" s="262">
        <v>0</v>
      </c>
      <c r="AR23" s="262">
        <v>0</v>
      </c>
      <c r="AS23" s="262">
        <v>0</v>
      </c>
      <c r="AT23" s="262">
        <v>0</v>
      </c>
      <c r="AU23" s="262">
        <v>0</v>
      </c>
      <c r="AV23" s="262">
        <v>0</v>
      </c>
      <c r="AW23" s="262">
        <v>0</v>
      </c>
      <c r="AX23" s="262">
        <v>0</v>
      </c>
      <c r="AY23" s="262">
        <v>0</v>
      </c>
      <c r="AZ23" s="262">
        <v>0</v>
      </c>
      <c r="BA23" s="262">
        <v>0</v>
      </c>
      <c r="BB23" s="262">
        <v>0</v>
      </c>
      <c r="BC23" s="262">
        <v>0</v>
      </c>
      <c r="BD23" s="262">
        <v>0</v>
      </c>
      <c r="BE23" s="281">
        <v>0</v>
      </c>
      <c r="BF23" s="281">
        <v>0</v>
      </c>
      <c r="BG23" s="281">
        <v>0</v>
      </c>
      <c r="BH23" s="281">
        <v>0</v>
      </c>
      <c r="BI23" s="281">
        <v>0</v>
      </c>
      <c r="BJ23" s="281">
        <v>0</v>
      </c>
      <c r="BK23" s="281">
        <v>0</v>
      </c>
      <c r="BL23" s="281">
        <v>0</v>
      </c>
      <c r="BM23" s="281">
        <v>0</v>
      </c>
      <c r="BN23" s="281">
        <v>0</v>
      </c>
      <c r="BO23" s="281">
        <v>0</v>
      </c>
      <c r="BP23" s="281">
        <v>0</v>
      </c>
      <c r="BQ23" s="281">
        <v>0</v>
      </c>
      <c r="BR23" s="281">
        <v>0</v>
      </c>
      <c r="BS23" s="281">
        <v>0</v>
      </c>
      <c r="BT23" s="281">
        <v>0</v>
      </c>
      <c r="BU23" s="281">
        <v>0</v>
      </c>
      <c r="BV23" s="281">
        <v>0</v>
      </c>
      <c r="BW23" s="281">
        <v>0</v>
      </c>
      <c r="BX23" s="281">
        <v>0</v>
      </c>
      <c r="BY23" s="281">
        <v>0</v>
      </c>
      <c r="BZ23" s="281">
        <v>0</v>
      </c>
      <c r="CA23" s="281">
        <v>0</v>
      </c>
      <c r="CB23" s="281">
        <v>0</v>
      </c>
      <c r="CC23" s="281">
        <v>0</v>
      </c>
      <c r="CD23" s="281">
        <v>0</v>
      </c>
      <c r="CE23" s="281">
        <v>0</v>
      </c>
      <c r="CF23" s="281">
        <v>0</v>
      </c>
      <c r="CG23" s="262">
        <v>0</v>
      </c>
      <c r="CH23" s="262">
        <v>0</v>
      </c>
      <c r="CI23" s="262">
        <v>0</v>
      </c>
      <c r="CJ23" s="262">
        <v>0</v>
      </c>
    </row>
    <row r="24" spans="2:88">
      <c r="B24" s="251">
        <v>11</v>
      </c>
      <c r="C24" s="252" t="s">
        <v>454</v>
      </c>
      <c r="D24" s="251" t="s">
        <v>441</v>
      </c>
      <c r="E24" s="262">
        <v>0</v>
      </c>
      <c r="F24" s="263">
        <v>1508606.4</v>
      </c>
      <c r="G24" s="262">
        <f t="shared" ref="G24:I24" si="69">G21+G22+G23</f>
        <v>10167245.800000001</v>
      </c>
      <c r="H24" s="263">
        <f>H21+H22+H23</f>
        <v>10184557.698000001</v>
      </c>
      <c r="I24" s="262">
        <f t="shared" si="69"/>
        <v>0</v>
      </c>
      <c r="J24" s="263">
        <f>J21+J22+J23</f>
        <v>4752545.0490000006</v>
      </c>
      <c r="K24" s="262">
        <f t="shared" ref="K24:M24" si="70">K21+K22+K23</f>
        <v>15133500</v>
      </c>
      <c r="L24" s="263">
        <f>L21+L22+L23</f>
        <v>9464377.0889999997</v>
      </c>
      <c r="M24" s="262">
        <f t="shared" si="70"/>
        <v>9739094.6000000015</v>
      </c>
      <c r="N24" s="263">
        <f>N21+N22+N23</f>
        <v>4845077.1090000002</v>
      </c>
      <c r="O24" s="262">
        <f t="shared" ref="O24:Q24" si="71">O21+O22+O23</f>
        <v>0</v>
      </c>
      <c r="P24" s="263">
        <f>P21+P22+P23</f>
        <v>0</v>
      </c>
      <c r="Q24" s="262">
        <f t="shared" si="71"/>
        <v>0</v>
      </c>
      <c r="R24" s="263">
        <f>R21+R22+R23</f>
        <v>0</v>
      </c>
      <c r="S24" s="262">
        <f t="shared" ref="S24:U24" si="72">S21+S22+S23</f>
        <v>0</v>
      </c>
      <c r="T24" s="263">
        <f>T21+T22+T23</f>
        <v>3923474.7243999997</v>
      </c>
      <c r="U24" s="263">
        <f t="shared" si="72"/>
        <v>2309165.6</v>
      </c>
      <c r="V24" s="263">
        <f>V21+V22+V23</f>
        <v>8557456.3824000005</v>
      </c>
      <c r="W24" s="263">
        <f t="shared" ref="W24:Y24" si="73">W21+W22+W23</f>
        <v>8121892.8000000007</v>
      </c>
      <c r="X24" s="263">
        <f>X21+X22+X23</f>
        <v>4789665.43</v>
      </c>
      <c r="Y24" s="263">
        <f t="shared" si="73"/>
        <v>8111343.5999999996</v>
      </c>
      <c r="Z24" s="263">
        <f>Z21+Z22+Z23</f>
        <v>3677458.2</v>
      </c>
      <c r="AA24" s="263">
        <f t="shared" ref="AA24:AC24" si="74">AA21+AA22+AA23</f>
        <v>16963786.199999999</v>
      </c>
      <c r="AB24" s="263">
        <f>AB21+AB22+AB23</f>
        <v>8538016.5432000011</v>
      </c>
      <c r="AC24" s="263">
        <f t="shared" si="74"/>
        <v>0</v>
      </c>
      <c r="AD24" s="263">
        <f>AD21+AD22+AD23</f>
        <v>0</v>
      </c>
      <c r="AE24" s="263">
        <f t="shared" ref="AE24:AG24" si="75">AE21+AE22+AE23</f>
        <v>3891498.4</v>
      </c>
      <c r="AF24" s="263">
        <f>AF21+AF22+AF23</f>
        <v>9570571.8616000004</v>
      </c>
      <c r="AG24" s="263">
        <f t="shared" si="75"/>
        <v>1711590</v>
      </c>
      <c r="AH24" s="263">
        <f>AH21+AH22+AH23</f>
        <v>0</v>
      </c>
      <c r="AI24" s="263">
        <f t="shared" ref="AI24:AK24" si="76">AI21+AI22+AI23</f>
        <v>8765925</v>
      </c>
      <c r="AJ24" s="263">
        <f>AJ21+AJ22+AJ23</f>
        <v>0</v>
      </c>
      <c r="AK24" s="263">
        <f t="shared" si="76"/>
        <v>17662240</v>
      </c>
      <c r="AL24" s="263">
        <f>AL21+AL22+AL23</f>
        <v>0</v>
      </c>
      <c r="AM24" s="263">
        <f t="shared" ref="AM24:AO24" si="77">AM21+AM22+AM23</f>
        <v>2162055</v>
      </c>
      <c r="AN24" s="263">
        <f>AN21+AN22+AN23</f>
        <v>11355674.539999999</v>
      </c>
      <c r="AO24" s="263">
        <f t="shared" si="77"/>
        <v>4537395</v>
      </c>
      <c r="AP24" s="263">
        <f>AP21+AP22+AP23</f>
        <v>1512215.43</v>
      </c>
      <c r="AQ24" s="263">
        <f t="shared" ref="AQ24:AS24" si="78">AQ21+AQ22+AQ23</f>
        <v>0</v>
      </c>
      <c r="AR24" s="263">
        <f>AR21+AR22+AR23</f>
        <v>0</v>
      </c>
      <c r="AS24" s="263">
        <f t="shared" si="78"/>
        <v>7836970</v>
      </c>
      <c r="AT24" s="263">
        <f>AT21+AT22+AT23</f>
        <v>11220460</v>
      </c>
      <c r="AU24" s="263">
        <f t="shared" ref="AU24" si="79">AU21+AU22+AU23</f>
        <v>15009010</v>
      </c>
      <c r="AV24" s="263">
        <f>AV21+AV22+AV23</f>
        <v>0</v>
      </c>
      <c r="AW24" s="263">
        <f t="shared" ref="AW24" si="80">AW21+AW22+AW23</f>
        <v>0</v>
      </c>
      <c r="AX24" s="263">
        <f>AX21+AX22+AX23</f>
        <v>0</v>
      </c>
      <c r="AY24" s="263">
        <f t="shared" ref="AY24" si="81">AY21+AY22+AY23</f>
        <v>7639320</v>
      </c>
      <c r="AZ24" s="263">
        <f>AZ21+AZ22+AZ23</f>
        <v>11214720</v>
      </c>
      <c r="BA24" s="263">
        <f t="shared" ref="BA24" si="82">BA21+BA22+BA23</f>
        <v>0</v>
      </c>
      <c r="BB24" s="263">
        <f>BB21+BB22+BB23</f>
        <v>0</v>
      </c>
      <c r="BC24" s="263">
        <f t="shared" ref="BC24" si="83">BC21+BC22+BC23</f>
        <v>0</v>
      </c>
      <c r="BD24" s="263">
        <f>BD21+BD22+BD23</f>
        <v>0</v>
      </c>
      <c r="BE24" s="282">
        <f t="shared" ref="BE24" si="84">BE21+BE22+BE23</f>
        <v>0</v>
      </c>
      <c r="BF24" s="282">
        <f>BF21+BF22+BF23</f>
        <v>0</v>
      </c>
      <c r="BG24" s="282">
        <f t="shared" ref="BG24" si="85">BG21+BG22+BG23</f>
        <v>0</v>
      </c>
      <c r="BH24" s="282">
        <f>BH21+BH22+BH23</f>
        <v>0</v>
      </c>
      <c r="BI24" s="282">
        <f t="shared" ref="BI24" si="86">BI21+BI22+BI23</f>
        <v>0</v>
      </c>
      <c r="BJ24" s="282">
        <f>BJ21+BJ22+BJ23</f>
        <v>4492396.29</v>
      </c>
      <c r="BK24" s="282">
        <f t="shared" ref="BK24:BM24" si="87">BK21+BK22+BK23</f>
        <v>0</v>
      </c>
      <c r="BL24" s="282">
        <f>BL21+BL22+BL23</f>
        <v>4492396.29</v>
      </c>
      <c r="BM24" s="282">
        <f t="shared" si="87"/>
        <v>0</v>
      </c>
      <c r="BN24" s="282">
        <f>BN21+BN22+BN23</f>
        <v>0</v>
      </c>
      <c r="BO24" s="282">
        <f t="shared" ref="BO24:BQ24" si="88">BO21+BO22+BO23</f>
        <v>6998934</v>
      </c>
      <c r="BP24" s="282">
        <f>BP21+BP22+BP23</f>
        <v>6035324.7599999998</v>
      </c>
      <c r="BQ24" s="282">
        <f t="shared" si="88"/>
        <v>0</v>
      </c>
      <c r="BR24" s="282">
        <f>BR21+BR22+BR23</f>
        <v>0</v>
      </c>
      <c r="BS24" s="282">
        <f t="shared" ref="BS24:BU24" si="89">BS21+BS22+BS23</f>
        <v>0</v>
      </c>
      <c r="BT24" s="282">
        <f>BT21+BT22+BT23</f>
        <v>0</v>
      </c>
      <c r="BU24" s="282">
        <f t="shared" si="89"/>
        <v>5496735</v>
      </c>
      <c r="BV24" s="282">
        <f>BV21+BV22+BV23</f>
        <v>0</v>
      </c>
      <c r="BW24" s="282">
        <f t="shared" ref="BW24" si="90">BW21+BW22+BW23</f>
        <v>5290884</v>
      </c>
      <c r="BX24" s="282">
        <f>BX21+BX22+BX23</f>
        <v>6226156.7199999997</v>
      </c>
      <c r="BY24" s="282">
        <f t="shared" ref="BY24" si="91">BY21+BY22+BY23</f>
        <v>10168650</v>
      </c>
      <c r="BZ24" s="282">
        <f>BZ21+BZ22+BZ23</f>
        <v>0</v>
      </c>
      <c r="CA24" s="282">
        <f t="shared" ref="CA24" si="92">CA21+CA22+CA23</f>
        <v>0</v>
      </c>
      <c r="CB24" s="282">
        <f>CB21+CB22+CB23</f>
        <v>4133775</v>
      </c>
      <c r="CC24" s="282">
        <f t="shared" ref="CC24" si="93">CC21+CC22+CC23</f>
        <v>4893165</v>
      </c>
      <c r="CD24" s="282">
        <f>CD21+CD22+CD23</f>
        <v>0</v>
      </c>
      <c r="CE24" s="282">
        <f t="shared" ref="CE24" si="94">CE21+CE22+CE23</f>
        <v>0</v>
      </c>
      <c r="CF24" s="282">
        <f>CF21+CF22+CF23</f>
        <v>7586593</v>
      </c>
      <c r="CG24" s="263">
        <f t="shared" ref="CG24" si="95">CG21+CG22+CG23</f>
        <v>0</v>
      </c>
      <c r="CH24" s="263">
        <f>CH21+CH22+CH23</f>
        <v>0</v>
      </c>
      <c r="CI24" s="263">
        <f t="shared" ref="CI24" si="96">CI21+CI22+CI23</f>
        <v>5327405</v>
      </c>
      <c r="CJ24" s="263">
        <v>0</v>
      </c>
    </row>
    <row r="25" spans="2:88" ht="9" customHeight="1">
      <c r="B25" s="246"/>
      <c r="C25" s="247"/>
      <c r="D25" s="247"/>
      <c r="E25" s="247"/>
      <c r="F25" s="248"/>
      <c r="G25" s="247"/>
      <c r="H25" s="248"/>
      <c r="I25" s="247"/>
      <c r="J25" s="248"/>
      <c r="K25" s="247"/>
      <c r="L25" s="248"/>
      <c r="M25" s="247"/>
      <c r="N25" s="248"/>
      <c r="O25" s="247"/>
      <c r="P25" s="248"/>
      <c r="Q25" s="247"/>
      <c r="R25" s="248"/>
      <c r="S25" s="247"/>
      <c r="T25" s="248"/>
      <c r="U25" s="247"/>
      <c r="V25" s="248"/>
      <c r="W25" s="247"/>
      <c r="X25" s="248"/>
      <c r="Y25" s="247"/>
      <c r="Z25" s="248"/>
      <c r="AA25" s="247"/>
      <c r="AB25" s="248"/>
      <c r="AC25" s="247"/>
      <c r="AD25" s="248"/>
      <c r="AE25" s="247"/>
      <c r="AF25" s="248"/>
      <c r="AG25" s="247"/>
      <c r="AH25" s="248"/>
      <c r="AI25" s="247"/>
      <c r="AJ25" s="248"/>
      <c r="AK25" s="247"/>
      <c r="AL25" s="248"/>
      <c r="AM25" s="247"/>
      <c r="AN25" s="248"/>
      <c r="AO25" s="247"/>
      <c r="AP25" s="248"/>
      <c r="AQ25" s="247"/>
      <c r="AR25" s="248"/>
      <c r="AS25" s="247"/>
      <c r="AT25" s="248"/>
      <c r="AU25" s="247"/>
      <c r="AV25" s="248"/>
      <c r="AW25" s="247"/>
      <c r="AX25" s="248"/>
      <c r="AY25" s="247"/>
      <c r="AZ25" s="248"/>
      <c r="BA25" s="247"/>
      <c r="BB25" s="248"/>
      <c r="BC25" s="247"/>
      <c r="BD25" s="248"/>
      <c r="BE25" s="279"/>
      <c r="BF25" s="280"/>
      <c r="BG25" s="279"/>
      <c r="BH25" s="280"/>
      <c r="BI25" s="279"/>
      <c r="BJ25" s="280"/>
      <c r="BK25" s="279"/>
      <c r="BL25" s="280"/>
      <c r="BM25" s="279"/>
      <c r="BN25" s="280"/>
      <c r="BO25" s="279"/>
      <c r="BP25" s="280"/>
      <c r="BQ25" s="279"/>
      <c r="BR25" s="280"/>
      <c r="BS25" s="279"/>
      <c r="BT25" s="280"/>
      <c r="BU25" s="279"/>
      <c r="BV25" s="280"/>
      <c r="BW25" s="279"/>
      <c r="BX25" s="280"/>
      <c r="BY25" s="279"/>
      <c r="BZ25" s="280"/>
      <c r="CA25" s="279"/>
      <c r="CB25" s="280"/>
      <c r="CC25" s="279"/>
      <c r="CD25" s="280"/>
      <c r="CE25" s="279"/>
      <c r="CF25" s="280"/>
      <c r="CG25" s="247"/>
      <c r="CH25" s="248"/>
      <c r="CI25" s="247"/>
      <c r="CJ25" s="248"/>
    </row>
    <row r="26" spans="2:88" ht="15.75">
      <c r="B26" s="245" t="s">
        <v>455</v>
      </c>
      <c r="C26" s="250" t="s">
        <v>456</v>
      </c>
      <c r="D26" s="251"/>
      <c r="E26" s="262"/>
      <c r="F26" s="262"/>
      <c r="G26" s="262"/>
      <c r="H26" s="262"/>
      <c r="I26" s="262"/>
      <c r="J26" s="262"/>
      <c r="K26" s="262"/>
      <c r="L26" s="262"/>
      <c r="M26" s="262"/>
      <c r="N26" s="262"/>
      <c r="O26" s="262"/>
      <c r="P26" s="262"/>
      <c r="Q26" s="262"/>
      <c r="R26" s="262"/>
      <c r="S26" s="262"/>
      <c r="T26" s="262"/>
      <c r="U26" s="262"/>
      <c r="V26" s="262"/>
      <c r="W26" s="262"/>
      <c r="X26" s="262"/>
      <c r="Y26" s="262"/>
      <c r="Z26" s="262"/>
      <c r="AA26" s="262"/>
      <c r="AB26" s="262"/>
      <c r="AC26" s="262"/>
      <c r="AD26" s="262"/>
      <c r="AE26" s="262"/>
      <c r="AF26" s="262"/>
      <c r="AG26" s="262"/>
      <c r="AH26" s="262"/>
      <c r="AI26" s="262"/>
      <c r="AJ26" s="262"/>
      <c r="AK26" s="262"/>
      <c r="AL26" s="262"/>
      <c r="AM26" s="262"/>
      <c r="AN26" s="262"/>
      <c r="AO26" s="262"/>
      <c r="AP26" s="262"/>
      <c r="AQ26" s="262"/>
      <c r="AR26" s="262"/>
      <c r="AS26" s="262"/>
      <c r="AT26" s="262"/>
      <c r="AU26" s="262"/>
      <c r="AV26" s="262"/>
      <c r="AW26" s="262"/>
      <c r="AX26" s="262"/>
      <c r="AY26" s="262"/>
      <c r="AZ26" s="262"/>
      <c r="BA26" s="262"/>
      <c r="BB26" s="262"/>
      <c r="BC26" s="262"/>
      <c r="BD26" s="262"/>
      <c r="BE26" s="281"/>
      <c r="BF26" s="281"/>
      <c r="BG26" s="281"/>
      <c r="BH26" s="281"/>
      <c r="BI26" s="281"/>
      <c r="BJ26" s="281"/>
      <c r="BK26" s="281"/>
      <c r="BL26" s="281"/>
      <c r="BM26" s="281"/>
      <c r="BN26" s="281"/>
      <c r="BO26" s="281"/>
      <c r="BP26" s="281"/>
      <c r="BQ26" s="281"/>
      <c r="BR26" s="281"/>
      <c r="BS26" s="281"/>
      <c r="BT26" s="281"/>
      <c r="BU26" s="281"/>
      <c r="BV26" s="281"/>
      <c r="BW26" s="281"/>
      <c r="BX26" s="281"/>
      <c r="BY26" s="281"/>
      <c r="BZ26" s="281"/>
      <c r="CA26" s="281"/>
      <c r="CB26" s="281"/>
      <c r="CC26" s="281"/>
      <c r="CD26" s="281"/>
      <c r="CE26" s="281"/>
      <c r="CF26" s="281"/>
      <c r="CG26" s="262"/>
      <c r="CH26" s="262"/>
      <c r="CI26" s="262"/>
      <c r="CJ26" s="262"/>
    </row>
    <row r="27" spans="2:88">
      <c r="B27" s="251">
        <v>12</v>
      </c>
      <c r="C27" s="252" t="s">
        <v>457</v>
      </c>
      <c r="D27" s="251" t="s">
        <v>441</v>
      </c>
      <c r="E27" s="262">
        <v>0</v>
      </c>
      <c r="F27" s="262">
        <v>41895</v>
      </c>
      <c r="G27" s="262">
        <f t="shared" ref="G27:AR27" si="97">G28+G29+G30</f>
        <v>201495</v>
      </c>
      <c r="H27" s="262">
        <f t="shared" si="97"/>
        <v>251370</v>
      </c>
      <c r="I27" s="262">
        <f t="shared" si="97"/>
        <v>0</v>
      </c>
      <c r="J27" s="262">
        <f t="shared" si="97"/>
        <v>125685</v>
      </c>
      <c r="K27" s="262">
        <f>K28+K29+K30</f>
        <v>298918.83</v>
      </c>
      <c r="L27" s="263">
        <f t="shared" si="97"/>
        <v>283529.40000000002</v>
      </c>
      <c r="M27" s="263">
        <f t="shared" si="97"/>
        <v>213155.77500000002</v>
      </c>
      <c r="N27" s="263">
        <f t="shared" si="97"/>
        <v>165585</v>
      </c>
      <c r="O27" s="263">
        <f t="shared" si="97"/>
        <v>0</v>
      </c>
      <c r="P27" s="263">
        <f t="shared" si="97"/>
        <v>0</v>
      </c>
      <c r="Q27" s="263">
        <f t="shared" si="97"/>
        <v>0</v>
      </c>
      <c r="R27" s="263">
        <f t="shared" si="97"/>
        <v>0</v>
      </c>
      <c r="S27" s="263">
        <f t="shared" si="97"/>
        <v>0</v>
      </c>
      <c r="T27" s="263">
        <f t="shared" si="97"/>
        <v>153615</v>
      </c>
      <c r="U27" s="263">
        <f t="shared" si="97"/>
        <v>57855</v>
      </c>
      <c r="V27" s="263">
        <f t="shared" si="97"/>
        <v>346332</v>
      </c>
      <c r="W27" s="263">
        <f t="shared" si="97"/>
        <v>203490</v>
      </c>
      <c r="X27" s="263">
        <f t="shared" si="97"/>
        <v>199500</v>
      </c>
      <c r="Y27" s="263">
        <f t="shared" si="97"/>
        <v>193425.22500000001</v>
      </c>
      <c r="Z27" s="263">
        <f t="shared" si="97"/>
        <v>145635</v>
      </c>
      <c r="AA27" s="263">
        <f t="shared" si="97"/>
        <v>426930</v>
      </c>
      <c r="AB27" s="263">
        <f t="shared" si="97"/>
        <v>310860.90000000002</v>
      </c>
      <c r="AC27" s="263">
        <f t="shared" si="97"/>
        <v>0</v>
      </c>
      <c r="AD27" s="263">
        <f t="shared" si="97"/>
        <v>0</v>
      </c>
      <c r="AE27" s="263">
        <f t="shared" si="97"/>
        <v>115710</v>
      </c>
      <c r="AF27" s="263">
        <f t="shared" si="97"/>
        <v>355110</v>
      </c>
      <c r="AG27" s="263">
        <f t="shared" si="97"/>
        <v>49635.6</v>
      </c>
      <c r="AH27" s="263">
        <f t="shared" si="97"/>
        <v>0</v>
      </c>
      <c r="AI27" s="263">
        <f t="shared" si="97"/>
        <v>237109.95</v>
      </c>
      <c r="AJ27" s="263">
        <f t="shared" si="97"/>
        <v>0</v>
      </c>
      <c r="AK27" s="263">
        <f t="shared" si="97"/>
        <v>424444.65</v>
      </c>
      <c r="AL27" s="263">
        <f t="shared" si="97"/>
        <v>0</v>
      </c>
      <c r="AM27" s="263">
        <f t="shared" si="97"/>
        <v>37659.825000000004</v>
      </c>
      <c r="AN27" s="263">
        <f t="shared" si="97"/>
        <v>263558.51928000007</v>
      </c>
      <c r="AO27" s="263">
        <f t="shared" si="97"/>
        <v>75319.650000000009</v>
      </c>
      <c r="AP27" s="263">
        <f t="shared" si="97"/>
        <v>37659.825000000004</v>
      </c>
      <c r="AQ27" s="263">
        <f t="shared" si="97"/>
        <v>0</v>
      </c>
      <c r="AR27" s="263">
        <f t="shared" si="97"/>
        <v>0</v>
      </c>
      <c r="AS27" s="263">
        <v>150639</v>
      </c>
      <c r="AT27" s="263">
        <v>301279</v>
      </c>
      <c r="AU27" s="263">
        <v>301279</v>
      </c>
      <c r="AV27" s="263">
        <v>0</v>
      </c>
      <c r="AW27" s="263">
        <v>0</v>
      </c>
      <c r="AX27" s="263">
        <v>0</v>
      </c>
      <c r="AY27" s="263">
        <v>0</v>
      </c>
      <c r="AZ27" s="263">
        <v>0</v>
      </c>
      <c r="BA27" s="263">
        <v>0</v>
      </c>
      <c r="BB27" s="263">
        <v>0</v>
      </c>
      <c r="BC27" s="263">
        <v>0</v>
      </c>
      <c r="BD27" s="263">
        <v>0</v>
      </c>
      <c r="BE27" s="282">
        <f t="shared" ref="BE27:CI27" si="98">BE28+BE29+BE30</f>
        <v>0</v>
      </c>
      <c r="BF27" s="282">
        <f t="shared" si="98"/>
        <v>0</v>
      </c>
      <c r="BG27" s="282">
        <f t="shared" si="98"/>
        <v>0</v>
      </c>
      <c r="BH27" s="282">
        <f t="shared" si="98"/>
        <v>0</v>
      </c>
      <c r="BI27" s="282">
        <f t="shared" si="98"/>
        <v>0</v>
      </c>
      <c r="BJ27" s="282">
        <f t="shared" si="98"/>
        <v>112979.47500000001</v>
      </c>
      <c r="BK27" s="282">
        <f t="shared" si="98"/>
        <v>0</v>
      </c>
      <c r="BL27" s="282">
        <f t="shared" si="98"/>
        <v>112979.47500000001</v>
      </c>
      <c r="BM27" s="282">
        <f t="shared" si="98"/>
        <v>0</v>
      </c>
      <c r="BN27" s="282">
        <f t="shared" si="98"/>
        <v>0</v>
      </c>
      <c r="BO27" s="282">
        <f t="shared" si="98"/>
        <v>150639.30000000002</v>
      </c>
      <c r="BP27" s="282">
        <f t="shared" si="98"/>
        <v>150639.30000000002</v>
      </c>
      <c r="BQ27" s="282">
        <f t="shared" si="98"/>
        <v>0</v>
      </c>
      <c r="BR27" s="282">
        <f t="shared" si="98"/>
        <v>0</v>
      </c>
      <c r="BS27" s="282">
        <f t="shared" si="98"/>
        <v>0</v>
      </c>
      <c r="BT27" s="282">
        <f t="shared" si="98"/>
        <v>0</v>
      </c>
      <c r="BU27" s="282">
        <f t="shared" si="98"/>
        <v>112979.47500000001</v>
      </c>
      <c r="BV27" s="282">
        <f t="shared" si="98"/>
        <v>0</v>
      </c>
      <c r="BW27" s="282">
        <f t="shared" si="98"/>
        <v>111473.08200000002</v>
      </c>
      <c r="BX27" s="282">
        <f t="shared" si="98"/>
        <v>150639.30000000002</v>
      </c>
      <c r="BY27" s="282">
        <f t="shared" si="98"/>
        <v>225959</v>
      </c>
      <c r="BZ27" s="282">
        <f t="shared" si="98"/>
        <v>0</v>
      </c>
      <c r="CA27" s="282">
        <f t="shared" si="98"/>
        <v>0</v>
      </c>
      <c r="CB27" s="282">
        <f t="shared" si="98"/>
        <v>112979</v>
      </c>
      <c r="CC27" s="282">
        <f t="shared" si="98"/>
        <v>107934</v>
      </c>
      <c r="CD27" s="282">
        <f t="shared" si="98"/>
        <v>0</v>
      </c>
      <c r="CE27" s="282">
        <f t="shared" si="98"/>
        <v>0</v>
      </c>
      <c r="CF27" s="282">
        <f t="shared" si="98"/>
        <v>178192</v>
      </c>
      <c r="CG27" s="263">
        <f t="shared" si="98"/>
        <v>0</v>
      </c>
      <c r="CH27" s="263">
        <f t="shared" si="98"/>
        <v>0</v>
      </c>
      <c r="CI27" s="263">
        <f t="shared" si="98"/>
        <v>107933.96250000001</v>
      </c>
      <c r="CJ27" s="263">
        <v>0</v>
      </c>
    </row>
    <row r="28" spans="2:88">
      <c r="B28" s="251"/>
      <c r="C28" s="266" t="s">
        <v>458</v>
      </c>
      <c r="D28" s="251"/>
      <c r="E28" s="262">
        <v>0</v>
      </c>
      <c r="F28" s="262">
        <v>0</v>
      </c>
      <c r="G28" s="262">
        <v>0</v>
      </c>
      <c r="H28" s="262">
        <v>0</v>
      </c>
      <c r="I28" s="262">
        <v>0</v>
      </c>
      <c r="J28" s="262">
        <v>0</v>
      </c>
      <c r="K28" s="262">
        <v>0</v>
      </c>
      <c r="L28" s="262">
        <v>0</v>
      </c>
      <c r="M28" s="262">
        <v>0</v>
      </c>
      <c r="N28" s="262">
        <v>0</v>
      </c>
      <c r="O28" s="262">
        <v>0</v>
      </c>
      <c r="P28" s="262">
        <v>0</v>
      </c>
      <c r="Q28" s="262">
        <v>0</v>
      </c>
      <c r="R28" s="262">
        <v>0</v>
      </c>
      <c r="S28" s="262">
        <v>0</v>
      </c>
      <c r="T28" s="262">
        <v>0</v>
      </c>
      <c r="U28" s="262">
        <v>0</v>
      </c>
      <c r="V28" s="262">
        <v>0</v>
      </c>
      <c r="W28" s="262">
        <v>0</v>
      </c>
      <c r="X28" s="262">
        <v>0</v>
      </c>
      <c r="Y28" s="262">
        <v>0</v>
      </c>
      <c r="Z28" s="262">
        <v>0</v>
      </c>
      <c r="AA28" s="262">
        <v>0</v>
      </c>
      <c r="AB28" s="262">
        <v>0</v>
      </c>
      <c r="AC28" s="262">
        <v>0</v>
      </c>
      <c r="AD28" s="262">
        <v>0</v>
      </c>
      <c r="AE28" s="262">
        <v>0</v>
      </c>
      <c r="AF28" s="262">
        <v>0</v>
      </c>
      <c r="AG28" s="262">
        <v>0</v>
      </c>
      <c r="AH28" s="262">
        <v>0</v>
      </c>
      <c r="AI28" s="262">
        <v>0</v>
      </c>
      <c r="AJ28" s="262">
        <v>0</v>
      </c>
      <c r="AK28" s="262">
        <v>0</v>
      </c>
      <c r="AL28" s="262">
        <v>0</v>
      </c>
      <c r="AM28" s="262">
        <v>0</v>
      </c>
      <c r="AN28" s="262">
        <v>0</v>
      </c>
      <c r="AO28" s="262">
        <v>0</v>
      </c>
      <c r="AP28" s="262">
        <v>0</v>
      </c>
      <c r="AQ28" s="262">
        <v>0</v>
      </c>
      <c r="AR28" s="262">
        <v>0</v>
      </c>
      <c r="AS28" s="262">
        <v>0</v>
      </c>
      <c r="AT28" s="262">
        <v>0</v>
      </c>
      <c r="AU28" s="262">
        <v>0</v>
      </c>
      <c r="AV28" s="262">
        <v>0</v>
      </c>
      <c r="AW28" s="262">
        <v>0</v>
      </c>
      <c r="AX28" s="262">
        <v>0</v>
      </c>
      <c r="AY28" s="262">
        <v>0</v>
      </c>
      <c r="AZ28" s="262">
        <v>0</v>
      </c>
      <c r="BA28" s="262">
        <v>0</v>
      </c>
      <c r="BB28" s="262">
        <v>0</v>
      </c>
      <c r="BC28" s="262">
        <v>0</v>
      </c>
      <c r="BD28" s="262">
        <v>0</v>
      </c>
      <c r="BE28" s="281">
        <v>0</v>
      </c>
      <c r="BF28" s="281">
        <v>0</v>
      </c>
      <c r="BG28" s="281">
        <v>0</v>
      </c>
      <c r="BH28" s="281">
        <v>0</v>
      </c>
      <c r="BI28" s="281">
        <v>0</v>
      </c>
      <c r="BJ28" s="281">
        <v>0</v>
      </c>
      <c r="BK28" s="281">
        <v>0</v>
      </c>
      <c r="BL28" s="281">
        <v>0</v>
      </c>
      <c r="BM28" s="281">
        <v>0</v>
      </c>
      <c r="BN28" s="281">
        <v>0</v>
      </c>
      <c r="BO28" s="281">
        <v>0</v>
      </c>
      <c r="BP28" s="281">
        <v>0</v>
      </c>
      <c r="BQ28" s="281">
        <v>0</v>
      </c>
      <c r="BR28" s="281">
        <v>0</v>
      </c>
      <c r="BS28" s="281">
        <v>0</v>
      </c>
      <c r="BT28" s="281">
        <v>0</v>
      </c>
      <c r="BU28" s="281">
        <v>0</v>
      </c>
      <c r="BV28" s="281">
        <v>0</v>
      </c>
      <c r="BW28" s="281">
        <v>0</v>
      </c>
      <c r="BX28" s="281">
        <v>0</v>
      </c>
      <c r="BY28" s="281">
        <v>0</v>
      </c>
      <c r="BZ28" s="281">
        <v>0</v>
      </c>
      <c r="CA28" s="281">
        <v>0</v>
      </c>
      <c r="CB28" s="281">
        <v>0</v>
      </c>
      <c r="CC28" s="281">
        <v>0</v>
      </c>
      <c r="CD28" s="281">
        <v>0</v>
      </c>
      <c r="CE28" s="281">
        <v>0</v>
      </c>
      <c r="CF28" s="281">
        <v>0</v>
      </c>
      <c r="CG28" s="262">
        <v>0</v>
      </c>
      <c r="CH28" s="262">
        <v>0</v>
      </c>
      <c r="CI28" s="262">
        <v>107933.96250000001</v>
      </c>
      <c r="CJ28" s="262">
        <v>0</v>
      </c>
    </row>
    <row r="29" spans="2:88">
      <c r="B29" s="251"/>
      <c r="C29" s="266" t="s">
        <v>459</v>
      </c>
      <c r="D29" s="251"/>
      <c r="E29" s="262">
        <v>0</v>
      </c>
      <c r="F29" s="262">
        <v>41895</v>
      </c>
      <c r="G29" s="262">
        <v>201495</v>
      </c>
      <c r="H29" s="262">
        <v>251370</v>
      </c>
      <c r="I29" s="262">
        <v>0</v>
      </c>
      <c r="J29" s="262">
        <v>125685</v>
      </c>
      <c r="K29" s="262">
        <v>298918.83</v>
      </c>
      <c r="L29" s="263">
        <v>283529.40000000002</v>
      </c>
      <c r="M29" s="263">
        <v>213155.77500000002</v>
      </c>
      <c r="N29" s="263">
        <v>165585</v>
      </c>
      <c r="O29" s="263">
        <v>0</v>
      </c>
      <c r="P29" s="263">
        <v>0</v>
      </c>
      <c r="Q29" s="263">
        <v>0</v>
      </c>
      <c r="R29" s="263">
        <v>0</v>
      </c>
      <c r="S29" s="263">
        <v>0</v>
      </c>
      <c r="T29" s="263">
        <v>153615</v>
      </c>
      <c r="U29" s="263">
        <v>57855</v>
      </c>
      <c r="V29" s="263">
        <v>346332</v>
      </c>
      <c r="W29" s="263">
        <v>203490</v>
      </c>
      <c r="X29" s="263">
        <v>199500</v>
      </c>
      <c r="Y29" s="263">
        <v>193425.22500000001</v>
      </c>
      <c r="Z29" s="263">
        <v>145635</v>
      </c>
      <c r="AA29" s="263">
        <v>426930</v>
      </c>
      <c r="AB29" s="263">
        <v>310860.90000000002</v>
      </c>
      <c r="AC29" s="263">
        <v>0</v>
      </c>
      <c r="AD29" s="263">
        <v>0</v>
      </c>
      <c r="AE29" s="263">
        <v>115710</v>
      </c>
      <c r="AF29" s="263">
        <v>355110</v>
      </c>
      <c r="AG29" s="263">
        <v>49635.6</v>
      </c>
      <c r="AH29" s="263">
        <v>0</v>
      </c>
      <c r="AI29" s="263">
        <v>237109.95</v>
      </c>
      <c r="AJ29" s="263">
        <v>0</v>
      </c>
      <c r="AK29" s="263">
        <v>424444.65</v>
      </c>
      <c r="AL29" s="263">
        <v>0</v>
      </c>
      <c r="AM29" s="263">
        <v>37659.825000000004</v>
      </c>
      <c r="AN29" s="263">
        <v>263558.51928000007</v>
      </c>
      <c r="AO29" s="263">
        <v>75319.650000000009</v>
      </c>
      <c r="AP29" s="263">
        <v>37659.825000000004</v>
      </c>
      <c r="AQ29" s="262">
        <v>0</v>
      </c>
      <c r="AR29" s="262">
        <v>0</v>
      </c>
      <c r="AS29" s="262">
        <v>0</v>
      </c>
      <c r="AT29" s="262">
        <v>0</v>
      </c>
      <c r="AU29" s="262">
        <v>0</v>
      </c>
      <c r="AV29" s="262">
        <v>0</v>
      </c>
      <c r="AW29" s="262">
        <v>0</v>
      </c>
      <c r="AX29" s="262">
        <v>0</v>
      </c>
      <c r="AY29" s="262">
        <v>0</v>
      </c>
      <c r="AZ29" s="262">
        <v>0</v>
      </c>
      <c r="BA29" s="262">
        <v>0</v>
      </c>
      <c r="BB29" s="262">
        <v>0</v>
      </c>
      <c r="BC29" s="262">
        <v>0</v>
      </c>
      <c r="BD29" s="262">
        <v>0</v>
      </c>
      <c r="BE29" s="281">
        <v>0</v>
      </c>
      <c r="BF29" s="281">
        <v>0</v>
      </c>
      <c r="BG29" s="281">
        <v>0</v>
      </c>
      <c r="BH29" s="281">
        <v>0</v>
      </c>
      <c r="BI29" s="281">
        <v>0</v>
      </c>
      <c r="BJ29" s="282">
        <v>112979.47500000001</v>
      </c>
      <c r="BK29" s="281">
        <v>0</v>
      </c>
      <c r="BL29" s="282">
        <v>112979.47500000001</v>
      </c>
      <c r="BM29" s="281">
        <v>0</v>
      </c>
      <c r="BN29" s="281">
        <v>0</v>
      </c>
      <c r="BO29" s="282">
        <v>150639.30000000002</v>
      </c>
      <c r="BP29" s="282">
        <v>150639.30000000002</v>
      </c>
      <c r="BQ29" s="281">
        <v>0</v>
      </c>
      <c r="BR29" s="281">
        <v>0</v>
      </c>
      <c r="BS29" s="281">
        <v>0</v>
      </c>
      <c r="BT29" s="281">
        <v>0</v>
      </c>
      <c r="BU29" s="282">
        <v>112979.47500000001</v>
      </c>
      <c r="BV29" s="281">
        <v>0</v>
      </c>
      <c r="BW29" s="282">
        <v>111473.08200000002</v>
      </c>
      <c r="BX29" s="282">
        <v>150639.30000000002</v>
      </c>
      <c r="BY29" s="282">
        <v>225959</v>
      </c>
      <c r="BZ29" s="282">
        <v>0</v>
      </c>
      <c r="CA29" s="282">
        <v>0</v>
      </c>
      <c r="CB29" s="282">
        <v>112979</v>
      </c>
      <c r="CC29" s="282">
        <v>107934</v>
      </c>
      <c r="CD29" s="282">
        <v>0</v>
      </c>
      <c r="CE29" s="282">
        <v>0</v>
      </c>
      <c r="CF29" s="282">
        <v>178192</v>
      </c>
      <c r="CG29" s="262">
        <v>0</v>
      </c>
      <c r="CH29" s="262">
        <v>0</v>
      </c>
      <c r="CI29" s="262">
        <v>0</v>
      </c>
      <c r="CJ29" s="262">
        <v>0</v>
      </c>
    </row>
    <row r="30" spans="2:88">
      <c r="B30" s="251"/>
      <c r="C30" s="266" t="s">
        <v>460</v>
      </c>
      <c r="D30" s="251"/>
      <c r="E30" s="262">
        <v>0</v>
      </c>
      <c r="F30" s="262">
        <v>0</v>
      </c>
      <c r="G30" s="262">
        <v>0</v>
      </c>
      <c r="H30" s="262">
        <v>0</v>
      </c>
      <c r="I30" s="262">
        <v>0</v>
      </c>
      <c r="J30" s="262">
        <v>0</v>
      </c>
      <c r="K30" s="262">
        <v>0</v>
      </c>
      <c r="L30" s="262">
        <v>0</v>
      </c>
      <c r="M30" s="262">
        <v>0</v>
      </c>
      <c r="N30" s="262">
        <v>0</v>
      </c>
      <c r="O30" s="262">
        <v>0</v>
      </c>
      <c r="P30" s="262">
        <v>0</v>
      </c>
      <c r="Q30" s="262">
        <v>0</v>
      </c>
      <c r="R30" s="262">
        <v>0</v>
      </c>
      <c r="S30" s="262">
        <v>0</v>
      </c>
      <c r="T30" s="262">
        <v>0</v>
      </c>
      <c r="U30" s="262">
        <v>0</v>
      </c>
      <c r="V30" s="262">
        <v>0</v>
      </c>
      <c r="W30" s="262">
        <v>0</v>
      </c>
      <c r="X30" s="262">
        <v>0</v>
      </c>
      <c r="Y30" s="262">
        <v>0</v>
      </c>
      <c r="Z30" s="262">
        <v>0</v>
      </c>
      <c r="AA30" s="262">
        <v>0</v>
      </c>
      <c r="AB30" s="262">
        <v>0</v>
      </c>
      <c r="AC30" s="262">
        <v>0</v>
      </c>
      <c r="AD30" s="262">
        <v>0</v>
      </c>
      <c r="AE30" s="262">
        <v>0</v>
      </c>
      <c r="AF30" s="262">
        <v>0</v>
      </c>
      <c r="AG30" s="262">
        <v>0</v>
      </c>
      <c r="AH30" s="262">
        <v>0</v>
      </c>
      <c r="AI30" s="262">
        <v>0</v>
      </c>
      <c r="AJ30" s="262">
        <v>0</v>
      </c>
      <c r="AK30" s="262">
        <v>0</v>
      </c>
      <c r="AL30" s="262">
        <v>0</v>
      </c>
      <c r="AM30" s="262">
        <v>0</v>
      </c>
      <c r="AN30" s="262">
        <v>0</v>
      </c>
      <c r="AO30" s="262">
        <v>0</v>
      </c>
      <c r="AP30" s="262">
        <v>0</v>
      </c>
      <c r="AQ30" s="262">
        <v>0</v>
      </c>
      <c r="AR30" s="262">
        <v>0</v>
      </c>
      <c r="AS30" s="262">
        <v>0</v>
      </c>
      <c r="AT30" s="262">
        <v>0</v>
      </c>
      <c r="AU30" s="262">
        <v>0</v>
      </c>
      <c r="AV30" s="262">
        <v>0</v>
      </c>
      <c r="AW30" s="262">
        <v>0</v>
      </c>
      <c r="AX30" s="262">
        <v>0</v>
      </c>
      <c r="AY30" s="262">
        <v>0</v>
      </c>
      <c r="AZ30" s="262">
        <v>0</v>
      </c>
      <c r="BA30" s="262">
        <v>0</v>
      </c>
      <c r="BB30" s="262">
        <v>0</v>
      </c>
      <c r="BC30" s="262">
        <v>0</v>
      </c>
      <c r="BD30" s="262">
        <v>0</v>
      </c>
      <c r="BE30" s="281">
        <v>0</v>
      </c>
      <c r="BF30" s="281">
        <v>0</v>
      </c>
      <c r="BG30" s="281">
        <v>0</v>
      </c>
      <c r="BH30" s="281">
        <v>0</v>
      </c>
      <c r="BI30" s="281">
        <v>0</v>
      </c>
      <c r="BJ30" s="281">
        <v>0</v>
      </c>
      <c r="BK30" s="281">
        <v>0</v>
      </c>
      <c r="BL30" s="281">
        <v>0</v>
      </c>
      <c r="BM30" s="281">
        <v>0</v>
      </c>
      <c r="BN30" s="281">
        <v>0</v>
      </c>
      <c r="BO30" s="281">
        <v>0</v>
      </c>
      <c r="BP30" s="281">
        <v>0</v>
      </c>
      <c r="BQ30" s="281">
        <v>0</v>
      </c>
      <c r="BR30" s="281">
        <v>0</v>
      </c>
      <c r="BS30" s="281">
        <v>0</v>
      </c>
      <c r="BT30" s="281">
        <v>0</v>
      </c>
      <c r="BU30" s="281">
        <v>0</v>
      </c>
      <c r="BV30" s="281">
        <v>0</v>
      </c>
      <c r="BW30" s="281">
        <v>0</v>
      </c>
      <c r="BX30" s="281">
        <v>0</v>
      </c>
      <c r="BY30" s="281">
        <v>0</v>
      </c>
      <c r="BZ30" s="281">
        <v>0</v>
      </c>
      <c r="CA30" s="281">
        <v>0</v>
      </c>
      <c r="CB30" s="281">
        <v>0</v>
      </c>
      <c r="CC30" s="281">
        <v>0</v>
      </c>
      <c r="CD30" s="281">
        <v>0</v>
      </c>
      <c r="CE30" s="281">
        <v>0</v>
      </c>
      <c r="CF30" s="281">
        <v>0</v>
      </c>
      <c r="CG30" s="262">
        <v>0</v>
      </c>
      <c r="CH30" s="262">
        <v>0</v>
      </c>
      <c r="CI30" s="262">
        <v>0</v>
      </c>
      <c r="CJ30" s="262">
        <v>0</v>
      </c>
    </row>
    <row r="31" spans="2:88">
      <c r="B31" s="251"/>
      <c r="C31" s="266" t="s">
        <v>461</v>
      </c>
      <c r="D31" s="251"/>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62"/>
      <c r="AL31" s="262"/>
      <c r="AM31" s="262"/>
      <c r="AN31" s="262"/>
      <c r="AO31" s="262"/>
      <c r="AP31" s="262"/>
      <c r="AQ31" s="262"/>
      <c r="AR31" s="262"/>
      <c r="AS31" s="262"/>
      <c r="AT31" s="262"/>
      <c r="AU31" s="262"/>
      <c r="AV31" s="262"/>
      <c r="AW31" s="262"/>
      <c r="AX31" s="262"/>
      <c r="AY31" s="262"/>
      <c r="AZ31" s="262"/>
      <c r="BA31" s="262"/>
      <c r="BB31" s="262"/>
      <c r="BC31" s="262"/>
      <c r="BD31" s="262"/>
      <c r="BE31" s="281"/>
      <c r="BF31" s="281"/>
      <c r="BG31" s="281"/>
      <c r="BH31" s="281"/>
      <c r="BI31" s="281"/>
      <c r="BJ31" s="281"/>
      <c r="BK31" s="281"/>
      <c r="BL31" s="281"/>
      <c r="BM31" s="281"/>
      <c r="BN31" s="281"/>
      <c r="BO31" s="281"/>
      <c r="BP31" s="281"/>
      <c r="BQ31" s="281"/>
      <c r="BR31" s="281"/>
      <c r="BS31" s="281"/>
      <c r="BT31" s="281"/>
      <c r="BU31" s="281"/>
      <c r="BV31" s="281"/>
      <c r="BW31" s="281"/>
      <c r="BX31" s="281"/>
      <c r="BY31" s="281"/>
      <c r="BZ31" s="281"/>
      <c r="CA31" s="281"/>
      <c r="CB31" s="281"/>
      <c r="CC31" s="281"/>
      <c r="CD31" s="281"/>
      <c r="CE31" s="281"/>
      <c r="CF31" s="281"/>
      <c r="CG31" s="262"/>
      <c r="CH31" s="262"/>
      <c r="CI31" s="262"/>
      <c r="CJ31" s="262"/>
    </row>
    <row r="32" spans="2:88">
      <c r="B32" s="251">
        <v>13</v>
      </c>
      <c r="C32" s="252" t="s">
        <v>462</v>
      </c>
      <c r="D32" s="251" t="s">
        <v>441</v>
      </c>
      <c r="E32" s="262">
        <v>0</v>
      </c>
      <c r="F32" s="262">
        <v>0</v>
      </c>
      <c r="G32" s="262">
        <v>0</v>
      </c>
      <c r="H32" s="262">
        <v>0</v>
      </c>
      <c r="I32" s="262">
        <v>0</v>
      </c>
      <c r="J32" s="262">
        <v>0</v>
      </c>
      <c r="K32" s="262">
        <v>0</v>
      </c>
      <c r="L32" s="262">
        <v>0</v>
      </c>
      <c r="M32" s="262">
        <v>0</v>
      </c>
      <c r="N32" s="262">
        <v>0</v>
      </c>
      <c r="O32" s="262">
        <v>0</v>
      </c>
      <c r="P32" s="262">
        <v>0</v>
      </c>
      <c r="Q32" s="262">
        <v>0</v>
      </c>
      <c r="R32" s="262">
        <v>0</v>
      </c>
      <c r="S32" s="262">
        <v>0</v>
      </c>
      <c r="T32" s="262">
        <v>0</v>
      </c>
      <c r="U32" s="262">
        <v>0</v>
      </c>
      <c r="V32" s="262">
        <v>0</v>
      </c>
      <c r="W32" s="262">
        <v>0</v>
      </c>
      <c r="X32" s="262">
        <v>0</v>
      </c>
      <c r="Y32" s="262">
        <v>0</v>
      </c>
      <c r="Z32" s="262">
        <v>0</v>
      </c>
      <c r="AA32" s="262">
        <v>0</v>
      </c>
      <c r="AB32" s="262">
        <v>0</v>
      </c>
      <c r="AC32" s="262">
        <v>0</v>
      </c>
      <c r="AD32" s="262">
        <v>0</v>
      </c>
      <c r="AE32" s="262">
        <v>0</v>
      </c>
      <c r="AF32" s="262">
        <v>0</v>
      </c>
      <c r="AG32" s="262">
        <v>0</v>
      </c>
      <c r="AH32" s="262">
        <v>0</v>
      </c>
      <c r="AI32" s="262">
        <v>0</v>
      </c>
      <c r="AJ32" s="262">
        <v>0</v>
      </c>
      <c r="AK32" s="262">
        <v>0</v>
      </c>
      <c r="AL32" s="262">
        <v>0</v>
      </c>
      <c r="AM32" s="262">
        <v>0</v>
      </c>
      <c r="AN32" s="262">
        <v>0</v>
      </c>
      <c r="AO32" s="262">
        <v>0</v>
      </c>
      <c r="AP32" s="262">
        <v>0</v>
      </c>
      <c r="AQ32" s="262">
        <v>0</v>
      </c>
      <c r="AR32" s="262">
        <v>0</v>
      </c>
      <c r="AS32" s="262">
        <v>0</v>
      </c>
      <c r="AT32" s="262">
        <v>0</v>
      </c>
      <c r="AU32" s="262">
        <v>0</v>
      </c>
      <c r="AV32" s="262">
        <v>0</v>
      </c>
      <c r="AW32" s="262">
        <v>0</v>
      </c>
      <c r="AX32" s="262">
        <v>0</v>
      </c>
      <c r="AY32" s="262">
        <v>150639</v>
      </c>
      <c r="AZ32" s="262">
        <v>301279</v>
      </c>
      <c r="BA32" s="262">
        <v>0</v>
      </c>
      <c r="BB32" s="262">
        <v>0</v>
      </c>
      <c r="BC32" s="262">
        <v>0</v>
      </c>
      <c r="BD32" s="262">
        <v>0</v>
      </c>
      <c r="BE32" s="281">
        <v>0</v>
      </c>
      <c r="BF32" s="281">
        <v>0</v>
      </c>
      <c r="BG32" s="281">
        <v>0</v>
      </c>
      <c r="BH32" s="281">
        <v>0</v>
      </c>
      <c r="BI32" s="281">
        <v>0</v>
      </c>
      <c r="BJ32" s="281">
        <v>0</v>
      </c>
      <c r="BK32" s="281">
        <v>0</v>
      </c>
      <c r="BL32" s="281">
        <v>0</v>
      </c>
      <c r="BM32" s="281">
        <v>0</v>
      </c>
      <c r="BN32" s="281">
        <v>0</v>
      </c>
      <c r="BO32" s="281">
        <v>0</v>
      </c>
      <c r="BP32" s="281">
        <v>0</v>
      </c>
      <c r="BQ32" s="281">
        <v>0</v>
      </c>
      <c r="BR32" s="281">
        <v>0</v>
      </c>
      <c r="BS32" s="281">
        <v>0</v>
      </c>
      <c r="BT32" s="281">
        <v>0</v>
      </c>
      <c r="BU32" s="281">
        <v>0</v>
      </c>
      <c r="BV32" s="281">
        <v>0</v>
      </c>
      <c r="BW32" s="281">
        <v>0</v>
      </c>
      <c r="BX32" s="281">
        <v>0</v>
      </c>
      <c r="BY32" s="281">
        <v>0</v>
      </c>
      <c r="BZ32" s="281">
        <v>0</v>
      </c>
      <c r="CA32" s="281">
        <v>0</v>
      </c>
      <c r="CB32" s="281">
        <v>0</v>
      </c>
      <c r="CC32" s="281">
        <v>0</v>
      </c>
      <c r="CD32" s="281">
        <v>0</v>
      </c>
      <c r="CE32" s="281">
        <v>0</v>
      </c>
      <c r="CF32" s="281">
        <v>0</v>
      </c>
      <c r="CG32" s="262">
        <v>0</v>
      </c>
      <c r="CH32" s="262">
        <v>0</v>
      </c>
      <c r="CI32" s="262">
        <v>0</v>
      </c>
      <c r="CJ32" s="262">
        <v>0</v>
      </c>
    </row>
    <row r="33" spans="2:88">
      <c r="B33" s="251">
        <v>14</v>
      </c>
      <c r="C33" s="252" t="s">
        <v>463</v>
      </c>
      <c r="D33" s="251" t="s">
        <v>441</v>
      </c>
      <c r="E33" s="262">
        <v>0</v>
      </c>
      <c r="F33" s="262">
        <v>0</v>
      </c>
      <c r="G33" s="262">
        <v>0</v>
      </c>
      <c r="H33" s="262">
        <v>0</v>
      </c>
      <c r="I33" s="262">
        <v>0</v>
      </c>
      <c r="J33" s="262">
        <v>0</v>
      </c>
      <c r="K33" s="262">
        <v>0</v>
      </c>
      <c r="L33" s="262">
        <v>0</v>
      </c>
      <c r="M33" s="262">
        <v>0</v>
      </c>
      <c r="N33" s="262">
        <v>0</v>
      </c>
      <c r="O33" s="262">
        <v>0</v>
      </c>
      <c r="P33" s="262">
        <v>0</v>
      </c>
      <c r="Q33" s="262">
        <v>0</v>
      </c>
      <c r="R33" s="262">
        <v>0</v>
      </c>
      <c r="S33" s="262">
        <v>0</v>
      </c>
      <c r="T33" s="262">
        <v>0</v>
      </c>
      <c r="U33" s="262">
        <v>0</v>
      </c>
      <c r="V33" s="262">
        <v>0</v>
      </c>
      <c r="W33" s="262">
        <v>0</v>
      </c>
      <c r="X33" s="262">
        <v>0</v>
      </c>
      <c r="Y33" s="262">
        <v>0</v>
      </c>
      <c r="Z33" s="262">
        <v>0</v>
      </c>
      <c r="AA33" s="262">
        <v>0</v>
      </c>
      <c r="AB33" s="262">
        <v>0</v>
      </c>
      <c r="AC33" s="262">
        <v>0</v>
      </c>
      <c r="AD33" s="262">
        <v>0</v>
      </c>
      <c r="AE33" s="262">
        <v>0</v>
      </c>
      <c r="AF33" s="262">
        <v>0</v>
      </c>
      <c r="AG33" s="262">
        <v>0</v>
      </c>
      <c r="AH33" s="262">
        <v>0</v>
      </c>
      <c r="AI33" s="262">
        <v>0</v>
      </c>
      <c r="AJ33" s="262">
        <v>0</v>
      </c>
      <c r="AK33" s="262">
        <v>0</v>
      </c>
      <c r="AL33" s="262">
        <v>0</v>
      </c>
      <c r="AM33" s="262">
        <v>0</v>
      </c>
      <c r="AN33" s="262">
        <v>0</v>
      </c>
      <c r="AO33" s="262">
        <v>0</v>
      </c>
      <c r="AP33" s="262">
        <v>0</v>
      </c>
      <c r="AQ33" s="262">
        <v>0</v>
      </c>
      <c r="AR33" s="262">
        <v>0</v>
      </c>
      <c r="AS33" s="262">
        <v>0</v>
      </c>
      <c r="AT33" s="262">
        <v>0</v>
      </c>
      <c r="AU33" s="262">
        <v>0</v>
      </c>
      <c r="AV33" s="262">
        <v>0</v>
      </c>
      <c r="AW33" s="262">
        <v>0</v>
      </c>
      <c r="AX33" s="262">
        <v>0</v>
      </c>
      <c r="AY33" s="262">
        <v>0</v>
      </c>
      <c r="AZ33" s="262">
        <v>0</v>
      </c>
      <c r="BA33" s="262">
        <v>0</v>
      </c>
      <c r="BB33" s="262">
        <v>0</v>
      </c>
      <c r="BC33" s="262">
        <v>0</v>
      </c>
      <c r="BD33" s="262">
        <v>0</v>
      </c>
      <c r="BE33" s="281">
        <v>0</v>
      </c>
      <c r="BF33" s="281">
        <v>0</v>
      </c>
      <c r="BG33" s="281">
        <v>0</v>
      </c>
      <c r="BH33" s="281">
        <v>0</v>
      </c>
      <c r="BI33" s="281">
        <v>0</v>
      </c>
      <c r="BJ33" s="281">
        <v>0</v>
      </c>
      <c r="BK33" s="281">
        <v>0</v>
      </c>
      <c r="BL33" s="281">
        <v>0</v>
      </c>
      <c r="BM33" s="281">
        <v>0</v>
      </c>
      <c r="BN33" s="281">
        <v>0</v>
      </c>
      <c r="BO33" s="281">
        <v>0</v>
      </c>
      <c r="BP33" s="281">
        <v>0</v>
      </c>
      <c r="BQ33" s="281">
        <v>0</v>
      </c>
      <c r="BR33" s="281">
        <v>0</v>
      </c>
      <c r="BS33" s="281">
        <v>0</v>
      </c>
      <c r="BT33" s="281">
        <v>0</v>
      </c>
      <c r="BU33" s="281">
        <v>0</v>
      </c>
      <c r="BV33" s="281">
        <v>0</v>
      </c>
      <c r="BW33" s="281">
        <v>0</v>
      </c>
      <c r="BX33" s="281">
        <v>0</v>
      </c>
      <c r="BY33" s="281">
        <v>0</v>
      </c>
      <c r="BZ33" s="281">
        <v>0</v>
      </c>
      <c r="CA33" s="281">
        <v>0</v>
      </c>
      <c r="CB33" s="281">
        <v>0</v>
      </c>
      <c r="CC33" s="281">
        <v>0</v>
      </c>
      <c r="CD33" s="281">
        <v>0</v>
      </c>
      <c r="CE33" s="281">
        <v>0</v>
      </c>
      <c r="CF33" s="281">
        <v>0</v>
      </c>
      <c r="CG33" s="262">
        <v>0</v>
      </c>
      <c r="CH33" s="262">
        <v>0</v>
      </c>
      <c r="CI33" s="262">
        <v>0</v>
      </c>
      <c r="CJ33" s="262">
        <v>0</v>
      </c>
    </row>
    <row r="34" spans="2:88" ht="30" customHeight="1">
      <c r="B34" s="251">
        <v>15</v>
      </c>
      <c r="C34" s="252" t="s">
        <v>464</v>
      </c>
      <c r="D34" s="251"/>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262"/>
      <c r="AL34" s="262"/>
      <c r="AM34" s="262"/>
      <c r="AN34" s="262"/>
      <c r="AO34" s="262"/>
      <c r="AP34" s="262"/>
      <c r="AQ34" s="262"/>
      <c r="AR34" s="262"/>
      <c r="AS34" s="262"/>
      <c r="AT34" s="262"/>
      <c r="AU34" s="262"/>
      <c r="AV34" s="262"/>
      <c r="AW34" s="262"/>
      <c r="AX34" s="262"/>
      <c r="AY34" s="262"/>
      <c r="AZ34" s="262"/>
      <c r="BA34" s="262"/>
      <c r="BB34" s="262"/>
      <c r="BC34" s="262"/>
      <c r="BD34" s="262"/>
      <c r="BE34" s="281"/>
      <c r="BF34" s="281"/>
      <c r="BG34" s="281"/>
      <c r="BH34" s="281"/>
      <c r="BI34" s="281"/>
      <c r="BJ34" s="281"/>
      <c r="BK34" s="281"/>
      <c r="BL34" s="281"/>
      <c r="BM34" s="281"/>
      <c r="BN34" s="281"/>
      <c r="BO34" s="281"/>
      <c r="BP34" s="281"/>
      <c r="BQ34" s="281"/>
      <c r="BR34" s="281"/>
      <c r="BS34" s="281"/>
      <c r="BT34" s="281"/>
      <c r="BU34" s="281"/>
      <c r="BV34" s="281"/>
      <c r="BW34" s="281"/>
      <c r="BX34" s="281"/>
      <c r="BY34" s="281"/>
      <c r="BZ34" s="281"/>
      <c r="CA34" s="281"/>
      <c r="CB34" s="281"/>
      <c r="CC34" s="281"/>
      <c r="CD34" s="281"/>
      <c r="CE34" s="281"/>
      <c r="CF34" s="281"/>
      <c r="CG34" s="262"/>
      <c r="CH34" s="262"/>
      <c r="CI34" s="262"/>
      <c r="CJ34" s="262"/>
    </row>
    <row r="35" spans="2:88">
      <c r="B35" s="251">
        <v>16</v>
      </c>
      <c r="C35" s="252" t="s">
        <v>465</v>
      </c>
      <c r="D35" s="251" t="s">
        <v>441</v>
      </c>
      <c r="E35" s="262">
        <v>0</v>
      </c>
      <c r="F35" s="262">
        <v>41895</v>
      </c>
      <c r="G35" s="262">
        <f t="shared" ref="G35:I35" si="99">G27+G32-G33</f>
        <v>201495</v>
      </c>
      <c r="H35" s="262">
        <f>H27+H32-H33</f>
        <v>251370</v>
      </c>
      <c r="I35" s="262">
        <f t="shared" si="99"/>
        <v>0</v>
      </c>
      <c r="J35" s="262">
        <f>J27+J32-J33</f>
        <v>125685</v>
      </c>
      <c r="K35" s="262">
        <f t="shared" ref="K35:M35" si="100">K27+K32-K33</f>
        <v>298918.83</v>
      </c>
      <c r="L35" s="263">
        <f>L27+L32-L33</f>
        <v>283529.40000000002</v>
      </c>
      <c r="M35" s="263">
        <f t="shared" si="100"/>
        <v>213155.77500000002</v>
      </c>
      <c r="N35" s="263">
        <f>N27+N32-N33</f>
        <v>165585</v>
      </c>
      <c r="O35" s="263">
        <f t="shared" ref="O35:Q35" si="101">O27+O32-O33</f>
        <v>0</v>
      </c>
      <c r="P35" s="263">
        <f>P27+P32-P33</f>
        <v>0</v>
      </c>
      <c r="Q35" s="263">
        <f t="shared" si="101"/>
        <v>0</v>
      </c>
      <c r="R35" s="263">
        <f>R27+R32-R33</f>
        <v>0</v>
      </c>
      <c r="S35" s="263">
        <f t="shared" ref="S35:U35" si="102">S27+S32-S33</f>
        <v>0</v>
      </c>
      <c r="T35" s="263">
        <f>T27+T32-T33</f>
        <v>153615</v>
      </c>
      <c r="U35" s="263">
        <f t="shared" si="102"/>
        <v>57855</v>
      </c>
      <c r="V35" s="263">
        <f>V27+V32-V33</f>
        <v>346332</v>
      </c>
      <c r="W35" s="263">
        <f t="shared" ref="W35:Y35" si="103">W27+W32-W33</f>
        <v>203490</v>
      </c>
      <c r="X35" s="263">
        <f>X27+X32-X33</f>
        <v>199500</v>
      </c>
      <c r="Y35" s="263">
        <f t="shared" si="103"/>
        <v>193425.22500000001</v>
      </c>
      <c r="Z35" s="263">
        <f>Z27+Z32-Z33</f>
        <v>145635</v>
      </c>
      <c r="AA35" s="263">
        <f t="shared" ref="AA35:AC35" si="104">AA27+AA32-AA33</f>
        <v>426930</v>
      </c>
      <c r="AB35" s="263">
        <f>AB27+AB32-AB33</f>
        <v>310860.90000000002</v>
      </c>
      <c r="AC35" s="263">
        <f t="shared" si="104"/>
        <v>0</v>
      </c>
      <c r="AD35" s="263">
        <f>AD27+AD32-AD33</f>
        <v>0</v>
      </c>
      <c r="AE35" s="263">
        <f t="shared" ref="AE35:AG35" si="105">AE27+AE32-AE33</f>
        <v>115710</v>
      </c>
      <c r="AF35" s="263">
        <f>AF27+AF32-AF33</f>
        <v>355110</v>
      </c>
      <c r="AG35" s="263">
        <f t="shared" si="105"/>
        <v>49635.6</v>
      </c>
      <c r="AH35" s="263">
        <f>AH27+AH32-AH33</f>
        <v>0</v>
      </c>
      <c r="AI35" s="263">
        <f t="shared" ref="AI35:AK35" si="106">AI27+AI32-AI33</f>
        <v>237109.95</v>
      </c>
      <c r="AJ35" s="263">
        <f>AJ27+AJ32-AJ33</f>
        <v>0</v>
      </c>
      <c r="AK35" s="263">
        <f t="shared" si="106"/>
        <v>424444.65</v>
      </c>
      <c r="AL35" s="263">
        <f>AL27+AL32-AL33</f>
        <v>0</v>
      </c>
      <c r="AM35" s="263">
        <f t="shared" ref="AM35:AO35" si="107">AM27+AM32-AM33</f>
        <v>37659.825000000004</v>
      </c>
      <c r="AN35" s="263">
        <f>AN27+AN32-AN33</f>
        <v>263558.51928000007</v>
      </c>
      <c r="AO35" s="263">
        <f t="shared" si="107"/>
        <v>75319.650000000009</v>
      </c>
      <c r="AP35" s="263">
        <f>AP27+AP32-AP33</f>
        <v>37659.825000000004</v>
      </c>
      <c r="AQ35" s="263">
        <f t="shared" ref="AQ35:AS35" si="108">AQ27+AQ32-AQ33</f>
        <v>0</v>
      </c>
      <c r="AR35" s="263">
        <f>AR27+AR32-AR33</f>
        <v>0</v>
      </c>
      <c r="AS35" s="263">
        <f t="shared" si="108"/>
        <v>150639</v>
      </c>
      <c r="AT35" s="263">
        <f>AT27+AT32-AT33</f>
        <v>301279</v>
      </c>
      <c r="AU35" s="263">
        <f t="shared" ref="AU35" si="109">AU27+AU32-AU33</f>
        <v>301279</v>
      </c>
      <c r="AV35" s="263">
        <f>AV27+AV32-AV33</f>
        <v>0</v>
      </c>
      <c r="AW35" s="263">
        <f t="shared" ref="AW35" si="110">AW27+AW32-AW33</f>
        <v>0</v>
      </c>
      <c r="AX35" s="263">
        <f>AX27+AX32-AX33</f>
        <v>0</v>
      </c>
      <c r="AY35" s="263">
        <f t="shared" ref="AY35" si="111">AY27+AY32-AY33</f>
        <v>150639</v>
      </c>
      <c r="AZ35" s="263">
        <f>AZ27+AZ32-AZ33</f>
        <v>301279</v>
      </c>
      <c r="BA35" s="263">
        <f t="shared" ref="BA35" si="112">BA27+BA32-BA33</f>
        <v>0</v>
      </c>
      <c r="BB35" s="263">
        <f>BB27+BB32-BB33</f>
        <v>0</v>
      </c>
      <c r="BC35" s="263">
        <f t="shared" ref="BC35" si="113">BC27+BC32-BC33</f>
        <v>0</v>
      </c>
      <c r="BD35" s="263">
        <f>BD27+BD32-BD33</f>
        <v>0</v>
      </c>
      <c r="BE35" s="282">
        <f t="shared" ref="BE35" si="114">BE27+BE32-BE33</f>
        <v>0</v>
      </c>
      <c r="BF35" s="282">
        <f>BF27+BF32-BF33</f>
        <v>0</v>
      </c>
      <c r="BG35" s="282">
        <f t="shared" ref="BG35" si="115">BG27+BG32-BG33</f>
        <v>0</v>
      </c>
      <c r="BH35" s="282">
        <f>BH27+BH32-BH33</f>
        <v>0</v>
      </c>
      <c r="BI35" s="282">
        <f t="shared" ref="BI35" si="116">BI27+BI32-BI33</f>
        <v>0</v>
      </c>
      <c r="BJ35" s="282">
        <f>BJ27+BJ32-BJ33</f>
        <v>112979.47500000001</v>
      </c>
      <c r="BK35" s="282">
        <f t="shared" ref="BK35:BM35" si="117">BK27+BK32-BK33</f>
        <v>0</v>
      </c>
      <c r="BL35" s="282">
        <f>BL27+BL32-BL33</f>
        <v>112979.47500000001</v>
      </c>
      <c r="BM35" s="282">
        <f t="shared" si="117"/>
        <v>0</v>
      </c>
      <c r="BN35" s="282">
        <f>BN27+BN32-BN33</f>
        <v>0</v>
      </c>
      <c r="BO35" s="282">
        <f t="shared" ref="BO35:BQ35" si="118">BO27+BO32-BO33</f>
        <v>150639.30000000002</v>
      </c>
      <c r="BP35" s="282">
        <f>BP27+BP32-BP33</f>
        <v>150639.30000000002</v>
      </c>
      <c r="BQ35" s="282">
        <f t="shared" si="118"/>
        <v>0</v>
      </c>
      <c r="BR35" s="282">
        <f>BR27+BR32-BR33</f>
        <v>0</v>
      </c>
      <c r="BS35" s="282">
        <f t="shared" ref="BS35:BU35" si="119">BS27+BS32-BS33</f>
        <v>0</v>
      </c>
      <c r="BT35" s="282">
        <f>BT27+BT32-BT33</f>
        <v>0</v>
      </c>
      <c r="BU35" s="282">
        <f t="shared" si="119"/>
        <v>112979.47500000001</v>
      </c>
      <c r="BV35" s="282">
        <f>BV27+BV32-BV33</f>
        <v>0</v>
      </c>
      <c r="BW35" s="282">
        <f t="shared" ref="BW35" si="120">BW27+BW32-BW33</f>
        <v>111473.08200000002</v>
      </c>
      <c r="BX35" s="282">
        <f>BX27+BX32-BX33</f>
        <v>150639.30000000002</v>
      </c>
      <c r="BY35" s="282">
        <f t="shared" ref="BY35" si="121">BY27+BY32-BY33</f>
        <v>225959</v>
      </c>
      <c r="BZ35" s="282">
        <f>BZ27+BZ32-BZ33</f>
        <v>0</v>
      </c>
      <c r="CA35" s="282">
        <f t="shared" ref="CA35" si="122">CA27+CA32-CA33</f>
        <v>0</v>
      </c>
      <c r="CB35" s="282">
        <f>CB27+CB32-CB33</f>
        <v>112979</v>
      </c>
      <c r="CC35" s="282">
        <f t="shared" ref="CC35" si="123">CC27+CC32-CC33</f>
        <v>107934</v>
      </c>
      <c r="CD35" s="282">
        <f>CD27+CD32-CD33</f>
        <v>0</v>
      </c>
      <c r="CE35" s="282">
        <f t="shared" ref="CE35" si="124">CE27+CE32-CE33</f>
        <v>0</v>
      </c>
      <c r="CF35" s="282">
        <f>CF27+CF32-CF33</f>
        <v>178192</v>
      </c>
      <c r="CG35" s="263">
        <f t="shared" ref="CG35" si="125">CG27+CG32-CG33</f>
        <v>0</v>
      </c>
      <c r="CH35" s="263">
        <f>CH27+CH32-CH33</f>
        <v>0</v>
      </c>
      <c r="CI35" s="263">
        <f t="shared" ref="CI35" si="126">CI27+CI32-CI33</f>
        <v>107933.96250000001</v>
      </c>
      <c r="CJ35" s="263">
        <v>0</v>
      </c>
    </row>
    <row r="36" spans="2:88">
      <c r="B36" s="251">
        <v>17</v>
      </c>
      <c r="C36" s="252" t="s">
        <v>466</v>
      </c>
      <c r="D36" s="251" t="s">
        <v>441</v>
      </c>
      <c r="E36" s="251">
        <v>0</v>
      </c>
      <c r="F36" s="267">
        <v>1550501.4</v>
      </c>
      <c r="G36" s="251">
        <f t="shared" ref="G36:Y36" si="127">G24+G35</f>
        <v>10368740.800000001</v>
      </c>
      <c r="H36" s="267">
        <f t="shared" si="127"/>
        <v>10435927.698000001</v>
      </c>
      <c r="I36" s="251">
        <f t="shared" si="127"/>
        <v>0</v>
      </c>
      <c r="J36" s="267">
        <f t="shared" si="127"/>
        <v>4878230.0490000006</v>
      </c>
      <c r="K36" s="251">
        <f t="shared" si="127"/>
        <v>15432418.83</v>
      </c>
      <c r="L36" s="267">
        <f t="shared" si="127"/>
        <v>9747906.4890000001</v>
      </c>
      <c r="M36" s="267">
        <f t="shared" si="127"/>
        <v>9952250.3750000019</v>
      </c>
      <c r="N36" s="267">
        <f t="shared" si="127"/>
        <v>5010662.1090000002</v>
      </c>
      <c r="O36" s="267">
        <f t="shared" si="127"/>
        <v>0</v>
      </c>
      <c r="P36" s="267">
        <f t="shared" si="127"/>
        <v>0</v>
      </c>
      <c r="Q36" s="267">
        <f t="shared" si="127"/>
        <v>0</v>
      </c>
      <c r="R36" s="267">
        <f t="shared" si="127"/>
        <v>0</v>
      </c>
      <c r="S36" s="267">
        <f t="shared" si="127"/>
        <v>0</v>
      </c>
      <c r="T36" s="267">
        <f t="shared" si="127"/>
        <v>4077089.7243999997</v>
      </c>
      <c r="U36" s="267">
        <f t="shared" si="127"/>
        <v>2367020.6</v>
      </c>
      <c r="V36" s="267">
        <f t="shared" si="127"/>
        <v>8903788.3824000005</v>
      </c>
      <c r="W36" s="267">
        <f t="shared" si="127"/>
        <v>8325382.8000000007</v>
      </c>
      <c r="X36" s="267">
        <f>X24+X35</f>
        <v>4989165.43</v>
      </c>
      <c r="Y36" s="267">
        <f t="shared" si="127"/>
        <v>8304768.8249999993</v>
      </c>
      <c r="Z36" s="267">
        <f>Z24+Z35</f>
        <v>3823093.2</v>
      </c>
      <c r="AA36" s="267">
        <f t="shared" ref="AA36:AC36" si="128">AA24+AA35</f>
        <v>17390716.199999999</v>
      </c>
      <c r="AB36" s="267">
        <f>AB24+AB35</f>
        <v>8848877.4432000015</v>
      </c>
      <c r="AC36" s="267">
        <f t="shared" si="128"/>
        <v>0</v>
      </c>
      <c r="AD36" s="267">
        <f>AD24+AD35</f>
        <v>0</v>
      </c>
      <c r="AE36" s="267">
        <f t="shared" ref="AE36:AG36" si="129">AE24+AE35</f>
        <v>4007208.4</v>
      </c>
      <c r="AF36" s="267">
        <f>AF24+AF35</f>
        <v>9925681.8616000004</v>
      </c>
      <c r="AG36" s="267">
        <f t="shared" si="129"/>
        <v>1761225.6</v>
      </c>
      <c r="AH36" s="267">
        <f>AH24+AH35</f>
        <v>0</v>
      </c>
      <c r="AI36" s="267">
        <f t="shared" ref="AI36:AK36" si="130">AI24+AI35</f>
        <v>9003034.9499999993</v>
      </c>
      <c r="AJ36" s="267">
        <f>AJ24+AJ35</f>
        <v>0</v>
      </c>
      <c r="AK36" s="267">
        <f t="shared" si="130"/>
        <v>18086684.649999999</v>
      </c>
      <c r="AL36" s="267">
        <f>AL24+AL35</f>
        <v>0</v>
      </c>
      <c r="AM36" s="267">
        <f t="shared" ref="AM36:AO36" si="131">AM24+AM35</f>
        <v>2199714.8250000002</v>
      </c>
      <c r="AN36" s="267">
        <f>AN24+AN35</f>
        <v>11619233.059279999</v>
      </c>
      <c r="AO36" s="267">
        <f t="shared" si="131"/>
        <v>4612714.6500000004</v>
      </c>
      <c r="AP36" s="267">
        <f>AP24+AP35</f>
        <v>1549875.2549999999</v>
      </c>
      <c r="AQ36" s="267">
        <f t="shared" ref="AQ36:AS36" si="132">AQ24+AQ35</f>
        <v>0</v>
      </c>
      <c r="AR36" s="267">
        <f>AR24+AR35</f>
        <v>0</v>
      </c>
      <c r="AS36" s="267">
        <f t="shared" si="132"/>
        <v>7987609</v>
      </c>
      <c r="AT36" s="267">
        <f>AT24+AT35</f>
        <v>11521739</v>
      </c>
      <c r="AU36" s="267">
        <f t="shared" ref="AU36" si="133">AU24+AU35</f>
        <v>15310289</v>
      </c>
      <c r="AV36" s="267">
        <f>AV24+AV35</f>
        <v>0</v>
      </c>
      <c r="AW36" s="267">
        <f t="shared" ref="AW36" si="134">AW24+AW35</f>
        <v>0</v>
      </c>
      <c r="AX36" s="267">
        <f>AX24+AX35</f>
        <v>0</v>
      </c>
      <c r="AY36" s="267">
        <f t="shared" ref="AY36" si="135">AY24+AY35</f>
        <v>7789959</v>
      </c>
      <c r="AZ36" s="267">
        <f>AZ24+AZ35</f>
        <v>11515999</v>
      </c>
      <c r="BA36" s="267">
        <f t="shared" ref="BA36" si="136">BA24+BA35</f>
        <v>0</v>
      </c>
      <c r="BB36" s="267">
        <f>BB24+BB35</f>
        <v>0</v>
      </c>
      <c r="BC36" s="267">
        <f t="shared" ref="BC36" si="137">BC24+BC35</f>
        <v>0</v>
      </c>
      <c r="BD36" s="267">
        <f>BD24+BD35</f>
        <v>0</v>
      </c>
      <c r="BE36" s="284">
        <f t="shared" ref="BE36" si="138">BE24+BE35</f>
        <v>0</v>
      </c>
      <c r="BF36" s="284">
        <f>BF24+BF35</f>
        <v>0</v>
      </c>
      <c r="BG36" s="284">
        <f t="shared" ref="BG36" si="139">BG24+BG35</f>
        <v>0</v>
      </c>
      <c r="BH36" s="284">
        <f>BH24+BH35</f>
        <v>0</v>
      </c>
      <c r="BI36" s="284">
        <f t="shared" ref="BI36" si="140">BI24+BI35</f>
        <v>0</v>
      </c>
      <c r="BJ36" s="284">
        <f>BJ24+BJ35</f>
        <v>4605375.7649999997</v>
      </c>
      <c r="BK36" s="284">
        <f t="shared" ref="BK36:BM36" si="141">BK24+BK35</f>
        <v>0</v>
      </c>
      <c r="BL36" s="284">
        <f>BL24+BL35</f>
        <v>4605375.7649999997</v>
      </c>
      <c r="BM36" s="284">
        <f t="shared" si="141"/>
        <v>0</v>
      </c>
      <c r="BN36" s="284">
        <f>BN24+BN35</f>
        <v>0</v>
      </c>
      <c r="BO36" s="284">
        <f t="shared" ref="BO36:BQ36" si="142">BO24+BO35</f>
        <v>7149573.2999999998</v>
      </c>
      <c r="BP36" s="284">
        <f>BP24+BP35</f>
        <v>6185964.0599999996</v>
      </c>
      <c r="BQ36" s="284">
        <f t="shared" si="142"/>
        <v>0</v>
      </c>
      <c r="BR36" s="284">
        <f>BR24+BR35</f>
        <v>0</v>
      </c>
      <c r="BS36" s="284">
        <f t="shared" ref="BS36:BU36" si="143">BS24+BS35</f>
        <v>0</v>
      </c>
      <c r="BT36" s="284">
        <f>BT24+BT35</f>
        <v>0</v>
      </c>
      <c r="BU36" s="284">
        <f t="shared" si="143"/>
        <v>5609714.4749999996</v>
      </c>
      <c r="BV36" s="284">
        <f>BV24+BV35</f>
        <v>0</v>
      </c>
      <c r="BW36" s="284">
        <f t="shared" ref="BW36" si="144">BW24+BW35</f>
        <v>5402357.0820000004</v>
      </c>
      <c r="BX36" s="284">
        <f>BX24+BX35</f>
        <v>6376796.0199999996</v>
      </c>
      <c r="BY36" s="284">
        <f t="shared" ref="BY36" si="145">BY24+BY35</f>
        <v>10394609</v>
      </c>
      <c r="BZ36" s="284">
        <f>BZ24+BZ35</f>
        <v>0</v>
      </c>
      <c r="CA36" s="284">
        <f t="shared" ref="CA36" si="146">CA24+CA35</f>
        <v>0</v>
      </c>
      <c r="CB36" s="284">
        <f>CB24+CB35</f>
        <v>4246754</v>
      </c>
      <c r="CC36" s="284">
        <f t="shared" ref="CC36" si="147">CC24+CC35</f>
        <v>5001099</v>
      </c>
      <c r="CD36" s="284">
        <f>CD24+CD35</f>
        <v>0</v>
      </c>
      <c r="CE36" s="284">
        <f t="shared" ref="CE36" si="148">CE24+CE35</f>
        <v>0</v>
      </c>
      <c r="CF36" s="284">
        <f>CF24+CF35</f>
        <v>7764785</v>
      </c>
      <c r="CG36" s="267">
        <f t="shared" ref="CG36" si="149">CG24+CG35</f>
        <v>0</v>
      </c>
      <c r="CH36" s="267">
        <f>CH24+CH35</f>
        <v>0</v>
      </c>
      <c r="CI36" s="267">
        <f t="shared" ref="CI36" si="150">CI24+CI35</f>
        <v>5435338.9625000004</v>
      </c>
      <c r="CJ36" s="267">
        <v>0</v>
      </c>
    </row>
    <row r="37" spans="2:88" ht="9" customHeight="1">
      <c r="B37" s="672"/>
      <c r="C37" s="672"/>
      <c r="D37" s="67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262"/>
      <c r="AL37" s="262"/>
      <c r="AM37" s="262"/>
      <c r="AN37" s="262"/>
      <c r="AO37" s="262"/>
      <c r="AP37" s="262"/>
      <c r="AQ37" s="262"/>
      <c r="AR37" s="262"/>
      <c r="AS37" s="262"/>
      <c r="AT37" s="262"/>
      <c r="AU37" s="262"/>
      <c r="AV37" s="262"/>
      <c r="AW37" s="262"/>
      <c r="AX37" s="262"/>
      <c r="AY37" s="262"/>
      <c r="AZ37" s="262"/>
      <c r="BA37" s="262"/>
      <c r="BB37" s="262"/>
      <c r="BC37" s="262"/>
      <c r="BD37" s="262"/>
      <c r="BE37" s="281"/>
      <c r="BF37" s="281"/>
      <c r="BG37" s="281"/>
      <c r="BH37" s="281"/>
      <c r="BI37" s="281"/>
      <c r="BJ37" s="281"/>
      <c r="BK37" s="281"/>
      <c r="BL37" s="281"/>
      <c r="BM37" s="281"/>
      <c r="BN37" s="281"/>
      <c r="BO37" s="281"/>
      <c r="BP37" s="281"/>
      <c r="BQ37" s="281"/>
      <c r="BR37" s="281"/>
      <c r="BS37" s="281"/>
      <c r="BT37" s="281"/>
      <c r="BU37" s="281"/>
      <c r="BV37" s="281"/>
      <c r="BW37" s="281"/>
      <c r="BX37" s="281"/>
      <c r="BY37" s="281"/>
      <c r="BZ37" s="281"/>
      <c r="CA37" s="281"/>
      <c r="CB37" s="281"/>
      <c r="CC37" s="281"/>
      <c r="CD37" s="281"/>
      <c r="CE37" s="281"/>
      <c r="CF37" s="281"/>
      <c r="CG37" s="262"/>
      <c r="CH37" s="262"/>
      <c r="CI37" s="262"/>
      <c r="CJ37" s="262"/>
    </row>
    <row r="38" spans="2:88" ht="15.75">
      <c r="B38" s="245" t="s">
        <v>467</v>
      </c>
      <c r="C38" s="250" t="s">
        <v>468</v>
      </c>
      <c r="D38" s="251"/>
      <c r="E38" s="268"/>
      <c r="F38" s="262"/>
      <c r="G38" s="268"/>
      <c r="H38" s="262"/>
      <c r="I38" s="268"/>
      <c r="J38" s="262"/>
      <c r="K38" s="268"/>
      <c r="L38" s="262"/>
      <c r="M38" s="268"/>
      <c r="N38" s="262"/>
      <c r="O38" s="268"/>
      <c r="P38" s="262"/>
      <c r="Q38" s="268"/>
      <c r="R38" s="262"/>
      <c r="S38" s="268"/>
      <c r="T38" s="262"/>
      <c r="U38" s="268"/>
      <c r="V38" s="262"/>
      <c r="W38" s="268"/>
      <c r="X38" s="262"/>
      <c r="Y38" s="268"/>
      <c r="Z38" s="262"/>
      <c r="AA38" s="268"/>
      <c r="AB38" s="262"/>
      <c r="AC38" s="268"/>
      <c r="AD38" s="262"/>
      <c r="AE38" s="268"/>
      <c r="AF38" s="262"/>
      <c r="AG38" s="268"/>
      <c r="AH38" s="262"/>
      <c r="AI38" s="268"/>
      <c r="AJ38" s="262"/>
      <c r="AK38" s="268"/>
      <c r="AL38" s="262"/>
      <c r="AM38" s="268"/>
      <c r="AN38" s="262"/>
      <c r="AO38" s="268"/>
      <c r="AP38" s="262"/>
      <c r="AQ38" s="268"/>
      <c r="AR38" s="262"/>
      <c r="AS38" s="268"/>
      <c r="AT38" s="262"/>
      <c r="AU38" s="268"/>
      <c r="AV38" s="262"/>
      <c r="AW38" s="268"/>
      <c r="AX38" s="262"/>
      <c r="AY38" s="268"/>
      <c r="AZ38" s="262"/>
      <c r="BA38" s="268"/>
      <c r="BB38" s="262"/>
      <c r="BC38" s="268"/>
      <c r="BD38" s="262"/>
      <c r="BE38" s="285"/>
      <c r="BF38" s="281"/>
      <c r="BG38" s="285"/>
      <c r="BH38" s="281"/>
      <c r="BI38" s="285"/>
      <c r="BJ38" s="281"/>
      <c r="BK38" s="285"/>
      <c r="BL38" s="281"/>
      <c r="BM38" s="285"/>
      <c r="BN38" s="281"/>
      <c r="BO38" s="285"/>
      <c r="BP38" s="281"/>
      <c r="BQ38" s="285"/>
      <c r="BR38" s="281"/>
      <c r="BS38" s="285"/>
      <c r="BT38" s="281"/>
      <c r="BU38" s="285"/>
      <c r="BV38" s="281"/>
      <c r="BW38" s="285"/>
      <c r="BX38" s="281"/>
      <c r="BY38" s="285"/>
      <c r="BZ38" s="281"/>
      <c r="CA38" s="285"/>
      <c r="CB38" s="281"/>
      <c r="CC38" s="285"/>
      <c r="CD38" s="281"/>
      <c r="CE38" s="285"/>
      <c r="CF38" s="281"/>
      <c r="CG38" s="268"/>
      <c r="CH38" s="262"/>
      <c r="CI38" s="268"/>
      <c r="CJ38" s="262"/>
    </row>
    <row r="39" spans="2:88">
      <c r="B39" s="251">
        <v>18</v>
      </c>
      <c r="C39" s="252" t="s">
        <v>469</v>
      </c>
      <c r="D39" s="251" t="s">
        <v>470</v>
      </c>
      <c r="E39" s="264">
        <v>58604.129254684791</v>
      </c>
      <c r="F39" s="269">
        <v>48518.217233269301</v>
      </c>
      <c r="G39" s="264">
        <f t="shared" ref="G39:BR39" si="151">(G11+G36)/(G10+G18)</f>
        <v>66507.934409843161</v>
      </c>
      <c r="H39" s="269">
        <f t="shared" si="151"/>
        <v>53670.052978594729</v>
      </c>
      <c r="I39" s="264">
        <f t="shared" si="151"/>
        <v>66507.934409843161</v>
      </c>
      <c r="J39" s="269">
        <f t="shared" si="151"/>
        <v>55428.355151076175</v>
      </c>
      <c r="K39" s="264">
        <f t="shared" si="151"/>
        <v>76992.415543951531</v>
      </c>
      <c r="L39" s="269">
        <f t="shared" si="151"/>
        <v>57581.594578939679</v>
      </c>
      <c r="M39" s="264">
        <f t="shared" si="151"/>
        <v>80049.087617139157</v>
      </c>
      <c r="N39" s="269">
        <f t="shared" si="151"/>
        <v>57862.999230893372</v>
      </c>
      <c r="O39" s="264">
        <f>(O11+O36)/(O10+O18)</f>
        <v>80049.087617139157</v>
      </c>
      <c r="P39" s="269">
        <f t="shared" si="151"/>
        <v>57862.999230893365</v>
      </c>
      <c r="Q39" s="264">
        <f t="shared" si="151"/>
        <v>80049.087617139157</v>
      </c>
      <c r="R39" s="269">
        <f t="shared" si="151"/>
        <v>57862.999230893365</v>
      </c>
      <c r="S39" s="264">
        <f t="shared" si="151"/>
        <v>80049.087617139157</v>
      </c>
      <c r="T39" s="269">
        <f t="shared" si="151"/>
        <v>57297.543372985005</v>
      </c>
      <c r="U39" s="264">
        <f t="shared" si="151"/>
        <v>80143.651225850699</v>
      </c>
      <c r="V39" s="269">
        <f t="shared" si="151"/>
        <v>56042.962095328272</v>
      </c>
      <c r="W39" s="264">
        <f t="shared" si="151"/>
        <v>80432.096185421498</v>
      </c>
      <c r="X39" s="269">
        <f t="shared" si="151"/>
        <v>55345.964801671718</v>
      </c>
      <c r="Y39" s="264">
        <f t="shared" si="151"/>
        <v>81308.539948073376</v>
      </c>
      <c r="Z39" s="269">
        <f t="shared" si="151"/>
        <v>55101.518446804868</v>
      </c>
      <c r="AA39" s="264">
        <f t="shared" si="151"/>
        <v>81288.777049635479</v>
      </c>
      <c r="AB39" s="269">
        <f t="shared" si="151"/>
        <v>55408.025858706751</v>
      </c>
      <c r="AC39" s="264">
        <f t="shared" si="151"/>
        <v>81288.777049635479</v>
      </c>
      <c r="AD39" s="269">
        <f t="shared" si="151"/>
        <v>55408.025858706751</v>
      </c>
      <c r="AE39" s="264">
        <f t="shared" si="151"/>
        <v>79732.155200367532</v>
      </c>
      <c r="AF39" s="269">
        <f t="shared" si="151"/>
        <v>55474.711836074035</v>
      </c>
      <c r="AG39" s="264">
        <f t="shared" si="151"/>
        <v>79239.596535758508</v>
      </c>
      <c r="AH39" s="269">
        <f t="shared" si="151"/>
        <v>55474.711836074035</v>
      </c>
      <c r="AI39" s="264">
        <f t="shared" si="151"/>
        <v>77679.018893798027</v>
      </c>
      <c r="AJ39" s="269">
        <f t="shared" si="151"/>
        <v>55474.711836074035</v>
      </c>
      <c r="AK39" s="264">
        <f t="shared" si="151"/>
        <v>78910.673489241701</v>
      </c>
      <c r="AL39" s="269">
        <f t="shared" si="151"/>
        <v>55474.711836074035</v>
      </c>
      <c r="AM39" s="264">
        <f t="shared" si="151"/>
        <v>79347.632917346287</v>
      </c>
      <c r="AN39" s="269">
        <f t="shared" si="151"/>
        <v>57532.082637538195</v>
      </c>
      <c r="AO39" s="264">
        <f t="shared" si="151"/>
        <v>80576.164702067588</v>
      </c>
      <c r="AP39" s="269">
        <f t="shared" si="151"/>
        <v>57661.095382413798</v>
      </c>
      <c r="AQ39" s="264">
        <f t="shared" si="151"/>
        <v>80576.164702067588</v>
      </c>
      <c r="AR39" s="269">
        <f t="shared" si="151"/>
        <v>57661.095382413798</v>
      </c>
      <c r="AS39" s="264">
        <f t="shared" si="151"/>
        <v>80452.935544571534</v>
      </c>
      <c r="AT39" s="269">
        <f t="shared" si="151"/>
        <v>57649.830807113394</v>
      </c>
      <c r="AU39" s="264">
        <f t="shared" si="151"/>
        <v>79222.321183877008</v>
      </c>
      <c r="AV39" s="269">
        <f t="shared" si="151"/>
        <v>57649.830807113402</v>
      </c>
      <c r="AW39" s="264">
        <f t="shared" si="151"/>
        <v>79222.321183877008</v>
      </c>
      <c r="AX39" s="269">
        <f t="shared" si="151"/>
        <v>57649.830807113402</v>
      </c>
      <c r="AY39" s="264">
        <f t="shared" si="151"/>
        <v>79035.513215190716</v>
      </c>
      <c r="AZ39" s="269">
        <f t="shared" si="151"/>
        <v>57635.537720435197</v>
      </c>
      <c r="BA39" s="264">
        <f t="shared" si="151"/>
        <v>79035.513215190716</v>
      </c>
      <c r="BB39" s="269">
        <f t="shared" si="151"/>
        <v>57635.537720435197</v>
      </c>
      <c r="BC39" s="264">
        <f t="shared" si="151"/>
        <v>79035.513215190716</v>
      </c>
      <c r="BD39" s="269">
        <f t="shared" si="151"/>
        <v>57635.537720435197</v>
      </c>
      <c r="BE39" s="283">
        <f t="shared" si="151"/>
        <v>79035.513215190716</v>
      </c>
      <c r="BF39" s="286">
        <f t="shared" si="151"/>
        <v>57635.537720435197</v>
      </c>
      <c r="BG39" s="283">
        <f t="shared" si="151"/>
        <v>79035.513215190716</v>
      </c>
      <c r="BH39" s="286">
        <f t="shared" si="151"/>
        <v>57635.537720435197</v>
      </c>
      <c r="BI39" s="283">
        <f t="shared" si="151"/>
        <v>79035.513215190716</v>
      </c>
      <c r="BJ39" s="286">
        <f t="shared" si="151"/>
        <v>57922.603518693737</v>
      </c>
      <c r="BK39" s="283">
        <f t="shared" si="151"/>
        <v>79035.513215190716</v>
      </c>
      <c r="BL39" s="286">
        <f t="shared" si="151"/>
        <v>58169.076484949299</v>
      </c>
      <c r="BM39" s="283">
        <f t="shared" si="151"/>
        <v>79035.513215190716</v>
      </c>
      <c r="BN39" s="286">
        <f t="shared" si="151"/>
        <v>58169.076484949299</v>
      </c>
      <c r="BO39" s="283">
        <f t="shared" si="151"/>
        <v>77581.966338828555</v>
      </c>
      <c r="BP39" s="286">
        <f t="shared" si="151"/>
        <v>58525.554567317995</v>
      </c>
      <c r="BQ39" s="283">
        <f t="shared" si="151"/>
        <v>77581.96633882857</v>
      </c>
      <c r="BR39" s="286">
        <f t="shared" si="151"/>
        <v>58525.554567317995</v>
      </c>
      <c r="BS39" s="283">
        <f t="shared" ref="BS39:CJ39" si="152">(BS11+BS36)/(BS10+BS18)</f>
        <v>77581.96633882857</v>
      </c>
      <c r="BT39" s="286">
        <f t="shared" si="152"/>
        <v>58525.554567317995</v>
      </c>
      <c r="BU39" s="283">
        <f t="shared" si="152"/>
        <v>77097.045481909518</v>
      </c>
      <c r="BV39" s="286">
        <f t="shared" si="152"/>
        <v>58525.554567317995</v>
      </c>
      <c r="BW39" s="283">
        <f t="shared" si="152"/>
        <v>76446.662255508592</v>
      </c>
      <c r="BX39" s="286">
        <f t="shared" si="152"/>
        <v>59101.297652530826</v>
      </c>
      <c r="BY39" s="283">
        <f t="shared" si="152"/>
        <v>74515.676463748154</v>
      </c>
      <c r="BZ39" s="286">
        <f t="shared" si="152"/>
        <v>59101.297652530826</v>
      </c>
      <c r="CA39" s="283">
        <f t="shared" si="152"/>
        <v>74515.676463748154</v>
      </c>
      <c r="CB39" s="286">
        <f t="shared" si="152"/>
        <v>58893.525192018729</v>
      </c>
      <c r="CC39" s="283">
        <f t="shared" si="152"/>
        <v>73136.860905744295</v>
      </c>
      <c r="CD39" s="286">
        <f t="shared" si="152"/>
        <v>58893.525192018729</v>
      </c>
      <c r="CE39" s="283">
        <f t="shared" si="152"/>
        <v>73136.860905744295</v>
      </c>
      <c r="CF39" s="286">
        <f t="shared" si="152"/>
        <v>59397.936721741658</v>
      </c>
      <c r="CG39" s="264">
        <f t="shared" si="152"/>
        <v>73136.860905744295</v>
      </c>
      <c r="CH39" s="269">
        <f t="shared" si="152"/>
        <v>59397.936721741651</v>
      </c>
      <c r="CI39" s="269">
        <f t="shared" si="152"/>
        <v>72976.090617115377</v>
      </c>
      <c r="CJ39" s="269">
        <f t="shared" si="152"/>
        <v>59397.936721741651</v>
      </c>
    </row>
    <row r="40" spans="2:88">
      <c r="B40" s="251">
        <v>19</v>
      </c>
      <c r="C40" s="252" t="s">
        <v>317</v>
      </c>
      <c r="D40" s="251"/>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262"/>
      <c r="AL40" s="262"/>
      <c r="AM40" s="262"/>
      <c r="AN40" s="262"/>
      <c r="AO40" s="262"/>
      <c r="AP40" s="262"/>
      <c r="AQ40" s="262"/>
      <c r="AR40" s="262"/>
      <c r="AS40" s="262"/>
      <c r="AT40" s="262"/>
      <c r="AU40" s="262"/>
      <c r="AV40" s="262"/>
      <c r="AW40" s="262"/>
      <c r="AX40" s="262"/>
      <c r="AY40" s="262"/>
      <c r="AZ40" s="262"/>
      <c r="BA40" s="262"/>
      <c r="BB40" s="262"/>
      <c r="BC40" s="262"/>
      <c r="BD40" s="262"/>
      <c r="BE40" s="281"/>
      <c r="BF40" s="281"/>
      <c r="BG40" s="281"/>
      <c r="BH40" s="281"/>
      <c r="BI40" s="281"/>
      <c r="BJ40" s="281"/>
      <c r="BK40" s="281"/>
      <c r="BL40" s="281"/>
      <c r="BM40" s="281"/>
      <c r="BN40" s="281"/>
      <c r="BO40" s="281"/>
      <c r="BP40" s="281"/>
      <c r="BQ40" s="281"/>
      <c r="BR40" s="281"/>
      <c r="BS40" s="281"/>
      <c r="BT40" s="281"/>
      <c r="BU40" s="281"/>
      <c r="BV40" s="281"/>
      <c r="BW40" s="281"/>
      <c r="BX40" s="281"/>
      <c r="BY40" s="281"/>
      <c r="BZ40" s="281"/>
      <c r="CA40" s="281"/>
      <c r="CB40" s="281"/>
      <c r="CC40" s="281"/>
      <c r="CD40" s="281"/>
      <c r="CE40" s="281"/>
      <c r="CF40" s="281"/>
      <c r="CG40" s="262"/>
      <c r="CH40" s="262"/>
      <c r="CI40" s="262"/>
      <c r="CJ40" s="262"/>
    </row>
    <row r="41" spans="2:88">
      <c r="B41" s="251">
        <v>20</v>
      </c>
      <c r="C41" s="252" t="s">
        <v>471</v>
      </c>
      <c r="D41" s="251" t="s">
        <v>470</v>
      </c>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262"/>
      <c r="AL41" s="262"/>
      <c r="AM41" s="262"/>
      <c r="AN41" s="262"/>
      <c r="AO41" s="262"/>
      <c r="AP41" s="262"/>
      <c r="AQ41" s="262"/>
      <c r="AR41" s="262"/>
      <c r="AS41" s="262"/>
      <c r="AT41" s="262"/>
      <c r="AU41" s="262"/>
      <c r="AV41" s="262"/>
      <c r="AW41" s="262"/>
      <c r="AX41" s="262"/>
      <c r="AY41" s="262"/>
      <c r="AZ41" s="262"/>
      <c r="BA41" s="262"/>
      <c r="BB41" s="262"/>
      <c r="BC41" s="262"/>
      <c r="BD41" s="262"/>
      <c r="BE41" s="281"/>
      <c r="BF41" s="281"/>
      <c r="BG41" s="281"/>
      <c r="BH41" s="281"/>
      <c r="BI41" s="281"/>
      <c r="BJ41" s="281"/>
      <c r="BK41" s="281"/>
      <c r="BL41" s="281"/>
      <c r="BM41" s="281"/>
      <c r="BN41" s="281"/>
      <c r="BO41" s="281"/>
      <c r="BP41" s="281"/>
      <c r="BQ41" s="281"/>
      <c r="BR41" s="281"/>
      <c r="BS41" s="281"/>
      <c r="BT41" s="281"/>
      <c r="BU41" s="281"/>
      <c r="BV41" s="281"/>
      <c r="BW41" s="281"/>
      <c r="BX41" s="281"/>
      <c r="BY41" s="281"/>
      <c r="BZ41" s="281"/>
      <c r="CA41" s="281"/>
      <c r="CB41" s="281"/>
      <c r="CC41" s="281"/>
      <c r="CD41" s="281"/>
      <c r="CE41" s="281"/>
      <c r="CF41" s="281"/>
      <c r="CG41" s="262"/>
      <c r="CH41" s="262"/>
      <c r="CI41" s="262"/>
      <c r="CJ41" s="262"/>
    </row>
    <row r="42" spans="2:88" ht="9" customHeight="1">
      <c r="B42" s="246"/>
      <c r="C42" s="247"/>
      <c r="D42" s="247"/>
      <c r="E42" s="247"/>
      <c r="F42" s="248"/>
      <c r="G42" s="247"/>
      <c r="H42" s="248"/>
      <c r="I42" s="247"/>
      <c r="J42" s="248"/>
      <c r="K42" s="247"/>
      <c r="L42" s="248"/>
      <c r="M42" s="247"/>
      <c r="N42" s="248"/>
      <c r="O42" s="247"/>
      <c r="P42" s="248"/>
      <c r="Q42" s="247"/>
      <c r="R42" s="248"/>
      <c r="S42" s="247"/>
      <c r="T42" s="248"/>
      <c r="U42" s="247"/>
      <c r="V42" s="248"/>
      <c r="W42" s="247"/>
      <c r="X42" s="248"/>
      <c r="Y42" s="247"/>
      <c r="Z42" s="248"/>
      <c r="AA42" s="247"/>
      <c r="AB42" s="248"/>
      <c r="AC42" s="247"/>
      <c r="AD42" s="248"/>
      <c r="AE42" s="247"/>
      <c r="AF42" s="248"/>
      <c r="AG42" s="247"/>
      <c r="AH42" s="248"/>
      <c r="AI42" s="247"/>
      <c r="AJ42" s="248"/>
      <c r="AK42" s="247"/>
      <c r="AL42" s="248"/>
      <c r="AM42" s="247"/>
      <c r="AN42" s="248"/>
      <c r="AO42" s="247"/>
      <c r="AP42" s="248"/>
      <c r="AQ42" s="247"/>
      <c r="AR42" s="248"/>
      <c r="AS42" s="247"/>
      <c r="AT42" s="248"/>
      <c r="AU42" s="247"/>
      <c r="AV42" s="248"/>
      <c r="AW42" s="247"/>
      <c r="AX42" s="248"/>
      <c r="AY42" s="247"/>
      <c r="AZ42" s="248"/>
      <c r="BA42" s="247"/>
      <c r="BB42" s="248"/>
      <c r="BC42" s="247"/>
      <c r="BD42" s="248"/>
      <c r="BE42" s="279"/>
      <c r="BF42" s="280"/>
      <c r="BG42" s="279"/>
      <c r="BH42" s="280"/>
      <c r="BI42" s="279"/>
      <c r="BJ42" s="280"/>
      <c r="BK42" s="279"/>
      <c r="BL42" s="280"/>
      <c r="BM42" s="279"/>
      <c r="BN42" s="280"/>
      <c r="BO42" s="279"/>
      <c r="BP42" s="280"/>
      <c r="BQ42" s="279"/>
      <c r="BR42" s="280"/>
      <c r="BS42" s="279"/>
      <c r="BT42" s="280"/>
      <c r="BU42" s="279"/>
      <c r="BV42" s="280"/>
      <c r="BW42" s="279"/>
      <c r="BX42" s="280"/>
      <c r="BY42" s="279"/>
      <c r="BZ42" s="280"/>
      <c r="CA42" s="279"/>
      <c r="CB42" s="280"/>
      <c r="CC42" s="279"/>
      <c r="CD42" s="280"/>
      <c r="CE42" s="279"/>
      <c r="CF42" s="280"/>
      <c r="CG42" s="247"/>
      <c r="CH42" s="248"/>
      <c r="CI42" s="247"/>
      <c r="CJ42" s="248"/>
    </row>
    <row r="43" spans="2:88" ht="15.75">
      <c r="B43" s="245" t="s">
        <v>472</v>
      </c>
      <c r="C43" s="250" t="s">
        <v>473</v>
      </c>
      <c r="D43" s="251"/>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81"/>
      <c r="BF43" s="281"/>
      <c r="BG43" s="281"/>
      <c r="BH43" s="281"/>
      <c r="BI43" s="281"/>
      <c r="BJ43" s="281"/>
      <c r="BK43" s="281"/>
      <c r="BL43" s="281"/>
      <c r="BM43" s="281"/>
      <c r="BN43" s="281"/>
      <c r="BO43" s="281"/>
      <c r="BP43" s="281"/>
      <c r="BQ43" s="281"/>
      <c r="BR43" s="281"/>
      <c r="BS43" s="281"/>
      <c r="BT43" s="281"/>
      <c r="BU43" s="281"/>
      <c r="BV43" s="281"/>
      <c r="BW43" s="281"/>
      <c r="BX43" s="281"/>
      <c r="BY43" s="281"/>
      <c r="BZ43" s="281"/>
      <c r="CA43" s="281"/>
      <c r="CB43" s="281"/>
      <c r="CC43" s="281"/>
      <c r="CD43" s="281"/>
      <c r="CE43" s="281"/>
      <c r="CF43" s="281"/>
      <c r="CG43" s="262"/>
      <c r="CH43" s="262"/>
      <c r="CI43" s="262"/>
      <c r="CJ43" s="262"/>
    </row>
    <row r="44" spans="2:88">
      <c r="B44" s="251">
        <v>21</v>
      </c>
      <c r="C44" s="252" t="s">
        <v>474</v>
      </c>
      <c r="D44" s="251" t="s">
        <v>475</v>
      </c>
      <c r="E44" s="262">
        <v>10080</v>
      </c>
      <c r="F44" s="262">
        <v>9950</v>
      </c>
      <c r="G44" s="262">
        <v>10080</v>
      </c>
      <c r="H44" s="262">
        <v>9950</v>
      </c>
      <c r="I44" s="262">
        <v>10080</v>
      </c>
      <c r="J44" s="262">
        <v>9950</v>
      </c>
      <c r="K44" s="262">
        <v>10080</v>
      </c>
      <c r="L44" s="262">
        <v>9950</v>
      </c>
      <c r="M44" s="262">
        <v>10080</v>
      </c>
      <c r="N44" s="262">
        <v>9950</v>
      </c>
      <c r="O44" s="262">
        <v>10080</v>
      </c>
      <c r="P44" s="262">
        <v>9950</v>
      </c>
      <c r="Q44" s="262">
        <v>10080</v>
      </c>
      <c r="R44" s="262">
        <v>9950</v>
      </c>
      <c r="S44" s="262">
        <v>10080</v>
      </c>
      <c r="T44" s="262">
        <v>9950</v>
      </c>
      <c r="U44" s="262">
        <v>10080</v>
      </c>
      <c r="V44" s="262">
        <v>9950</v>
      </c>
      <c r="W44" s="262">
        <v>10080</v>
      </c>
      <c r="X44" s="262">
        <v>9950</v>
      </c>
      <c r="Y44" s="262">
        <v>10080</v>
      </c>
      <c r="Z44" s="262">
        <v>9950</v>
      </c>
      <c r="AA44" s="262">
        <v>10080</v>
      </c>
      <c r="AB44" s="262">
        <v>9950</v>
      </c>
      <c r="AC44" s="262">
        <v>10080</v>
      </c>
      <c r="AD44" s="262">
        <v>9950</v>
      </c>
      <c r="AE44" s="262">
        <v>10080</v>
      </c>
      <c r="AF44" s="262">
        <v>9950</v>
      </c>
      <c r="AG44" s="262">
        <v>10080</v>
      </c>
      <c r="AH44" s="262">
        <v>9950</v>
      </c>
      <c r="AI44" s="262">
        <v>10080</v>
      </c>
      <c r="AJ44" s="262">
        <v>9950</v>
      </c>
      <c r="AK44" s="262">
        <v>10080</v>
      </c>
      <c r="AL44" s="262">
        <v>9950</v>
      </c>
      <c r="AM44" s="262">
        <v>10080</v>
      </c>
      <c r="AN44" s="262">
        <v>9950</v>
      </c>
      <c r="AO44" s="262">
        <v>10080</v>
      </c>
      <c r="AP44" s="262">
        <v>9950</v>
      </c>
      <c r="AQ44" s="262">
        <v>10080</v>
      </c>
      <c r="AR44" s="262">
        <v>9950</v>
      </c>
      <c r="AS44" s="262">
        <v>10080</v>
      </c>
      <c r="AT44" s="262">
        <v>9950</v>
      </c>
      <c r="AU44" s="262">
        <v>10080</v>
      </c>
      <c r="AV44" s="262">
        <v>9950</v>
      </c>
      <c r="AW44" s="262">
        <v>10080</v>
      </c>
      <c r="AX44" s="262">
        <v>9950</v>
      </c>
      <c r="AY44" s="262">
        <v>10080</v>
      </c>
      <c r="AZ44" s="262">
        <v>9950</v>
      </c>
      <c r="BA44" s="262">
        <v>10080</v>
      </c>
      <c r="BB44" s="262">
        <v>9950</v>
      </c>
      <c r="BC44" s="262">
        <v>10080</v>
      </c>
      <c r="BD44" s="262">
        <v>9950</v>
      </c>
      <c r="BE44" s="281">
        <v>10080</v>
      </c>
      <c r="BF44" s="281">
        <v>9950</v>
      </c>
      <c r="BG44" s="281">
        <v>10080</v>
      </c>
      <c r="BH44" s="281">
        <v>9950</v>
      </c>
      <c r="BI44" s="281">
        <v>10080</v>
      </c>
      <c r="BJ44" s="281">
        <v>9950</v>
      </c>
      <c r="BK44" s="281">
        <v>10080</v>
      </c>
      <c r="BL44" s="281">
        <v>9950</v>
      </c>
      <c r="BM44" s="281">
        <v>10080</v>
      </c>
      <c r="BN44" s="281">
        <v>9950</v>
      </c>
      <c r="BO44" s="281">
        <v>10080</v>
      </c>
      <c r="BP44" s="281">
        <v>9950</v>
      </c>
      <c r="BQ44" s="281">
        <v>10080</v>
      </c>
      <c r="BR44" s="281">
        <v>9950</v>
      </c>
      <c r="BS44" s="281">
        <v>10080</v>
      </c>
      <c r="BT44" s="281">
        <v>9950</v>
      </c>
      <c r="BU44" s="281">
        <v>10080</v>
      </c>
      <c r="BV44" s="281">
        <v>9950</v>
      </c>
      <c r="BW44" s="281">
        <v>10080</v>
      </c>
      <c r="BX44" s="281">
        <v>9950</v>
      </c>
      <c r="BY44" s="281">
        <v>10080</v>
      </c>
      <c r="BZ44" s="281">
        <v>9950</v>
      </c>
      <c r="CA44" s="281">
        <v>10080</v>
      </c>
      <c r="CB44" s="281">
        <v>9950</v>
      </c>
      <c r="CC44" s="281">
        <v>10080</v>
      </c>
      <c r="CD44" s="281">
        <v>9950</v>
      </c>
      <c r="CE44" s="281">
        <v>10080</v>
      </c>
      <c r="CF44" s="281">
        <v>9950</v>
      </c>
      <c r="CG44" s="262">
        <v>10080</v>
      </c>
      <c r="CH44" s="262">
        <v>9950</v>
      </c>
      <c r="CI44" s="262">
        <v>10080</v>
      </c>
      <c r="CJ44" s="262">
        <v>9950</v>
      </c>
    </row>
    <row r="45" spans="2:88">
      <c r="B45" s="251">
        <v>22</v>
      </c>
      <c r="C45" s="252" t="s">
        <v>476</v>
      </c>
      <c r="D45" s="251"/>
      <c r="E45" s="262"/>
      <c r="F45" s="262"/>
      <c r="G45" s="262"/>
      <c r="H45" s="262"/>
      <c r="I45" s="262"/>
      <c r="J45" s="262"/>
      <c r="K45" s="262"/>
      <c r="L45" s="262"/>
      <c r="M45" s="262"/>
      <c r="N45" s="262"/>
      <c r="O45" s="262"/>
      <c r="P45" s="262"/>
      <c r="Q45" s="262"/>
      <c r="R45" s="262"/>
      <c r="S45" s="262"/>
      <c r="T45" s="262"/>
      <c r="U45" s="262"/>
      <c r="V45" s="262"/>
      <c r="W45" s="262"/>
      <c r="X45" s="262"/>
      <c r="Y45" s="262"/>
      <c r="Z45" s="262"/>
      <c r="AA45" s="262"/>
      <c r="AB45" s="262"/>
      <c r="AC45" s="262"/>
      <c r="AD45" s="262"/>
      <c r="AE45" s="262"/>
      <c r="AF45" s="262"/>
      <c r="AG45" s="262"/>
      <c r="AH45" s="262"/>
      <c r="AI45" s="262"/>
      <c r="AJ45" s="262"/>
      <c r="AK45" s="262"/>
      <c r="AL45" s="262"/>
      <c r="AM45" s="262"/>
      <c r="AN45" s="262"/>
      <c r="AO45" s="262"/>
      <c r="AP45" s="262"/>
      <c r="AQ45" s="262"/>
      <c r="AR45" s="262"/>
      <c r="AS45" s="262"/>
      <c r="AT45" s="262"/>
      <c r="AU45" s="262"/>
      <c r="AV45" s="262"/>
      <c r="AW45" s="262"/>
      <c r="AX45" s="262"/>
      <c r="AY45" s="262"/>
      <c r="AZ45" s="262"/>
      <c r="BA45" s="262"/>
      <c r="BB45" s="262"/>
      <c r="BC45" s="262"/>
      <c r="BD45" s="262"/>
      <c r="BE45" s="281"/>
      <c r="BF45" s="281"/>
      <c r="BG45" s="281"/>
      <c r="BH45" s="281"/>
      <c r="BI45" s="281"/>
      <c r="BJ45" s="281"/>
      <c r="BK45" s="281"/>
      <c r="BL45" s="281"/>
      <c r="BM45" s="281"/>
      <c r="BN45" s="281"/>
      <c r="BO45" s="281"/>
      <c r="BP45" s="281"/>
      <c r="BQ45" s="281"/>
      <c r="BR45" s="281"/>
      <c r="BS45" s="281"/>
      <c r="BT45" s="281"/>
      <c r="BU45" s="281"/>
      <c r="BV45" s="281"/>
      <c r="BW45" s="281"/>
      <c r="BX45" s="281"/>
      <c r="BY45" s="281"/>
      <c r="BZ45" s="281"/>
      <c r="CA45" s="281"/>
      <c r="CB45" s="281"/>
      <c r="CC45" s="281"/>
      <c r="CD45" s="281"/>
      <c r="CE45" s="281"/>
      <c r="CF45" s="281"/>
      <c r="CG45" s="262"/>
      <c r="CH45" s="262"/>
      <c r="CI45" s="262"/>
      <c r="CJ45" s="262"/>
    </row>
    <row r="46" spans="2:88" s="261" customFormat="1">
      <c r="B46" s="251">
        <v>23</v>
      </c>
      <c r="C46" s="256" t="s">
        <v>477</v>
      </c>
      <c r="D46" s="255"/>
      <c r="E46" s="270"/>
      <c r="F46" s="270"/>
      <c r="G46" s="270"/>
      <c r="H46" s="270"/>
      <c r="I46" s="270"/>
      <c r="J46" s="270"/>
      <c r="K46" s="270"/>
      <c r="L46" s="270"/>
      <c r="M46" s="270"/>
      <c r="N46" s="270"/>
      <c r="O46" s="270"/>
      <c r="P46" s="270"/>
      <c r="Q46" s="270"/>
      <c r="R46" s="270"/>
      <c r="S46" s="270"/>
      <c r="T46" s="270"/>
      <c r="U46" s="270"/>
      <c r="V46" s="270"/>
      <c r="W46" s="270"/>
      <c r="X46" s="270"/>
      <c r="Y46" s="270"/>
      <c r="Z46" s="270"/>
      <c r="AA46" s="270"/>
      <c r="AB46" s="270"/>
      <c r="AC46" s="270"/>
      <c r="AD46" s="270"/>
      <c r="AE46" s="270"/>
      <c r="AF46" s="270"/>
      <c r="AG46" s="270"/>
      <c r="AH46" s="270"/>
      <c r="AI46" s="270"/>
      <c r="AJ46" s="270"/>
      <c r="AK46" s="270"/>
      <c r="AL46" s="270"/>
      <c r="AM46" s="270"/>
      <c r="AN46" s="270"/>
      <c r="AO46" s="270"/>
      <c r="AP46" s="270"/>
      <c r="AQ46" s="270"/>
      <c r="AR46" s="270"/>
      <c r="AS46" s="270"/>
      <c r="AT46" s="270"/>
      <c r="AU46" s="270"/>
      <c r="AV46" s="270"/>
      <c r="AW46" s="270"/>
      <c r="AX46" s="270"/>
      <c r="AY46" s="270"/>
      <c r="AZ46" s="270"/>
      <c r="BA46" s="270"/>
      <c r="BB46" s="270"/>
      <c r="BC46" s="270"/>
      <c r="BD46" s="270"/>
      <c r="BE46" s="287"/>
      <c r="BF46" s="287"/>
      <c r="BG46" s="287"/>
      <c r="BH46" s="287"/>
      <c r="BI46" s="287"/>
      <c r="BJ46" s="287"/>
      <c r="BK46" s="287"/>
      <c r="BL46" s="287"/>
      <c r="BM46" s="287"/>
      <c r="BN46" s="287"/>
      <c r="BO46" s="287"/>
      <c r="BP46" s="287"/>
      <c r="BQ46" s="287"/>
      <c r="BR46" s="287"/>
      <c r="BS46" s="287"/>
      <c r="BT46" s="287"/>
      <c r="BU46" s="287"/>
      <c r="BV46" s="287"/>
      <c r="BW46" s="287"/>
      <c r="BX46" s="287"/>
      <c r="BY46" s="287"/>
      <c r="BZ46" s="287"/>
      <c r="CA46" s="287"/>
      <c r="CB46" s="287"/>
      <c r="CC46" s="287"/>
      <c r="CD46" s="287"/>
      <c r="CE46" s="287"/>
      <c r="CF46" s="287"/>
      <c r="CG46" s="270"/>
      <c r="CH46" s="270"/>
      <c r="CI46" s="270"/>
      <c r="CJ46" s="270"/>
    </row>
    <row r="47" spans="2:88">
      <c r="B47" s="251">
        <v>24</v>
      </c>
      <c r="C47" s="252" t="s">
        <v>478</v>
      </c>
      <c r="D47" s="251"/>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c r="AS47" s="262"/>
      <c r="AT47" s="262"/>
      <c r="AU47" s="262"/>
      <c r="AV47" s="262"/>
      <c r="AW47" s="262"/>
      <c r="AX47" s="262"/>
      <c r="AY47" s="262"/>
      <c r="AZ47" s="262"/>
      <c r="BA47" s="262"/>
      <c r="BB47" s="262"/>
      <c r="BC47" s="262"/>
      <c r="BD47" s="262"/>
      <c r="BE47" s="281"/>
      <c r="BF47" s="281"/>
      <c r="BG47" s="281"/>
      <c r="BH47" s="281"/>
      <c r="BI47" s="281"/>
      <c r="BJ47" s="281"/>
      <c r="BK47" s="281"/>
      <c r="BL47" s="281"/>
      <c r="BM47" s="281"/>
      <c r="BN47" s="281"/>
      <c r="BO47" s="281"/>
      <c r="BP47" s="281"/>
      <c r="BQ47" s="281"/>
      <c r="BR47" s="281"/>
      <c r="BS47" s="281"/>
      <c r="BT47" s="281"/>
      <c r="BU47" s="281"/>
      <c r="BV47" s="281"/>
      <c r="BW47" s="281"/>
      <c r="BX47" s="281"/>
      <c r="BY47" s="281"/>
      <c r="BZ47" s="281"/>
      <c r="CA47" s="281"/>
      <c r="CB47" s="281"/>
      <c r="CC47" s="281"/>
      <c r="CD47" s="281"/>
      <c r="CE47" s="281"/>
      <c r="CF47" s="281"/>
      <c r="CG47" s="262"/>
      <c r="CH47" s="262"/>
      <c r="CI47" s="262"/>
      <c r="CJ47" s="262"/>
    </row>
    <row r="48" spans="2:88">
      <c r="B48" s="251">
        <v>25</v>
      </c>
      <c r="C48" s="252" t="s">
        <v>479</v>
      </c>
      <c r="D48" s="251" t="s">
        <v>475</v>
      </c>
      <c r="E48" s="262">
        <v>10080</v>
      </c>
      <c r="F48" s="262">
        <v>9950</v>
      </c>
      <c r="G48" s="262">
        <f t="shared" ref="G48:BR48" si="153">(G10*G44+G18*G44)/(G10+G18)</f>
        <v>10080</v>
      </c>
      <c r="H48" s="262">
        <f t="shared" si="153"/>
        <v>9950</v>
      </c>
      <c r="I48" s="262">
        <f t="shared" si="153"/>
        <v>10080</v>
      </c>
      <c r="J48" s="262">
        <f t="shared" si="153"/>
        <v>9950</v>
      </c>
      <c r="K48" s="262">
        <f t="shared" si="153"/>
        <v>10079.999999999998</v>
      </c>
      <c r="L48" s="262">
        <f t="shared" si="153"/>
        <v>9950</v>
      </c>
      <c r="M48" s="262">
        <f t="shared" si="153"/>
        <v>10079.999999999998</v>
      </c>
      <c r="N48" s="262">
        <f t="shared" si="153"/>
        <v>9950</v>
      </c>
      <c r="O48" s="262">
        <f t="shared" si="153"/>
        <v>10080</v>
      </c>
      <c r="P48" s="262">
        <f t="shared" si="153"/>
        <v>9950</v>
      </c>
      <c r="Q48" s="262">
        <f t="shared" si="153"/>
        <v>10080</v>
      </c>
      <c r="R48" s="262">
        <f t="shared" si="153"/>
        <v>9950</v>
      </c>
      <c r="S48" s="262">
        <f t="shared" si="153"/>
        <v>10080</v>
      </c>
      <c r="T48" s="262">
        <f t="shared" si="153"/>
        <v>9950</v>
      </c>
      <c r="U48" s="262">
        <f t="shared" si="153"/>
        <v>10080</v>
      </c>
      <c r="V48" s="262">
        <f t="shared" si="153"/>
        <v>9950</v>
      </c>
      <c r="W48" s="262">
        <f t="shared" si="153"/>
        <v>10080.000000000002</v>
      </c>
      <c r="X48" s="262">
        <f t="shared" si="153"/>
        <v>9950</v>
      </c>
      <c r="Y48" s="262">
        <f t="shared" si="153"/>
        <v>10080.000000000002</v>
      </c>
      <c r="Z48" s="262">
        <f t="shared" si="153"/>
        <v>9950</v>
      </c>
      <c r="AA48" s="262">
        <f t="shared" si="153"/>
        <v>10080</v>
      </c>
      <c r="AB48" s="262">
        <f t="shared" si="153"/>
        <v>9950</v>
      </c>
      <c r="AC48" s="262">
        <f t="shared" si="153"/>
        <v>10080</v>
      </c>
      <c r="AD48" s="262">
        <f t="shared" si="153"/>
        <v>9950</v>
      </c>
      <c r="AE48" s="262">
        <f t="shared" si="153"/>
        <v>10080</v>
      </c>
      <c r="AF48" s="262">
        <f t="shared" si="153"/>
        <v>9949.9999999999982</v>
      </c>
      <c r="AG48" s="262">
        <f t="shared" si="153"/>
        <v>10080</v>
      </c>
      <c r="AH48" s="262">
        <f t="shared" si="153"/>
        <v>9950.0000000000018</v>
      </c>
      <c r="AI48" s="262">
        <f t="shared" si="153"/>
        <v>10080</v>
      </c>
      <c r="AJ48" s="262">
        <f t="shared" si="153"/>
        <v>9950.0000000000018</v>
      </c>
      <c r="AK48" s="262">
        <f t="shared" si="153"/>
        <v>10080.000000000002</v>
      </c>
      <c r="AL48" s="262">
        <f t="shared" si="153"/>
        <v>9950</v>
      </c>
      <c r="AM48" s="262">
        <f t="shared" si="153"/>
        <v>10080</v>
      </c>
      <c r="AN48" s="262">
        <f t="shared" si="153"/>
        <v>9950</v>
      </c>
      <c r="AO48" s="262">
        <f t="shared" si="153"/>
        <v>10080</v>
      </c>
      <c r="AP48" s="262">
        <f t="shared" si="153"/>
        <v>9950</v>
      </c>
      <c r="AQ48" s="262">
        <f t="shared" si="153"/>
        <v>10080</v>
      </c>
      <c r="AR48" s="262">
        <f t="shared" si="153"/>
        <v>9950</v>
      </c>
      <c r="AS48" s="262">
        <f t="shared" si="153"/>
        <v>10080</v>
      </c>
      <c r="AT48" s="262">
        <f t="shared" si="153"/>
        <v>9950</v>
      </c>
      <c r="AU48" s="262">
        <f t="shared" si="153"/>
        <v>10080</v>
      </c>
      <c r="AV48" s="262">
        <f t="shared" si="153"/>
        <v>9950</v>
      </c>
      <c r="AW48" s="262">
        <f t="shared" si="153"/>
        <v>10080</v>
      </c>
      <c r="AX48" s="262">
        <f t="shared" si="153"/>
        <v>9950</v>
      </c>
      <c r="AY48" s="262">
        <f t="shared" si="153"/>
        <v>10080</v>
      </c>
      <c r="AZ48" s="262">
        <f t="shared" si="153"/>
        <v>9950</v>
      </c>
      <c r="BA48" s="262">
        <f t="shared" si="153"/>
        <v>10080</v>
      </c>
      <c r="BB48" s="262">
        <f t="shared" si="153"/>
        <v>9950</v>
      </c>
      <c r="BC48" s="262">
        <f t="shared" si="153"/>
        <v>10080</v>
      </c>
      <c r="BD48" s="262">
        <f t="shared" si="153"/>
        <v>9950</v>
      </c>
      <c r="BE48" s="281">
        <f t="shared" si="153"/>
        <v>10080</v>
      </c>
      <c r="BF48" s="281">
        <f t="shared" si="153"/>
        <v>9950</v>
      </c>
      <c r="BG48" s="281">
        <f t="shared" si="153"/>
        <v>10080</v>
      </c>
      <c r="BH48" s="281">
        <f t="shared" si="153"/>
        <v>9950</v>
      </c>
      <c r="BI48" s="281">
        <f t="shared" si="153"/>
        <v>10080</v>
      </c>
      <c r="BJ48" s="281">
        <f t="shared" si="153"/>
        <v>9950</v>
      </c>
      <c r="BK48" s="281">
        <f t="shared" si="153"/>
        <v>10080</v>
      </c>
      <c r="BL48" s="281">
        <f t="shared" si="153"/>
        <v>9950</v>
      </c>
      <c r="BM48" s="281">
        <f t="shared" si="153"/>
        <v>10080</v>
      </c>
      <c r="BN48" s="281">
        <f t="shared" si="153"/>
        <v>9950</v>
      </c>
      <c r="BO48" s="281">
        <f t="shared" si="153"/>
        <v>10080</v>
      </c>
      <c r="BP48" s="281">
        <f t="shared" si="153"/>
        <v>9950</v>
      </c>
      <c r="BQ48" s="281">
        <f t="shared" si="153"/>
        <v>10080</v>
      </c>
      <c r="BR48" s="281">
        <f t="shared" si="153"/>
        <v>9950</v>
      </c>
      <c r="BS48" s="281">
        <f t="shared" ref="BS48:CJ48" si="154">(BS10*BS44+BS18*BS44)/(BS10+BS18)</f>
        <v>10080</v>
      </c>
      <c r="BT48" s="281">
        <f t="shared" si="154"/>
        <v>9950</v>
      </c>
      <c r="BU48" s="281">
        <f t="shared" si="154"/>
        <v>10080</v>
      </c>
      <c r="BV48" s="281">
        <f t="shared" si="154"/>
        <v>9950</v>
      </c>
      <c r="BW48" s="281">
        <f t="shared" si="154"/>
        <v>10080</v>
      </c>
      <c r="BX48" s="281">
        <f t="shared" si="154"/>
        <v>9950</v>
      </c>
      <c r="BY48" s="281">
        <f t="shared" si="154"/>
        <v>10080</v>
      </c>
      <c r="BZ48" s="281">
        <f t="shared" si="154"/>
        <v>9950</v>
      </c>
      <c r="CA48" s="281">
        <f t="shared" si="154"/>
        <v>10080</v>
      </c>
      <c r="CB48" s="281">
        <f t="shared" si="154"/>
        <v>9950</v>
      </c>
      <c r="CC48" s="281">
        <f t="shared" si="154"/>
        <v>10080.000000000002</v>
      </c>
      <c r="CD48" s="281">
        <f t="shared" si="154"/>
        <v>9950</v>
      </c>
      <c r="CE48" s="281">
        <f t="shared" si="154"/>
        <v>10080</v>
      </c>
      <c r="CF48" s="281">
        <f t="shared" si="154"/>
        <v>9950</v>
      </c>
      <c r="CG48" s="262">
        <f t="shared" si="154"/>
        <v>10080</v>
      </c>
      <c r="CH48" s="262">
        <f t="shared" si="154"/>
        <v>9950</v>
      </c>
      <c r="CI48" s="262">
        <f t="shared" si="154"/>
        <v>10080</v>
      </c>
      <c r="CJ48" s="262">
        <f t="shared" si="154"/>
        <v>9950</v>
      </c>
    </row>
    <row r="49" spans="2:88">
      <c r="B49" s="251">
        <v>26</v>
      </c>
      <c r="C49" s="256" t="s">
        <v>480</v>
      </c>
      <c r="D49" s="251"/>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262"/>
      <c r="AL49" s="262"/>
      <c r="AM49" s="262"/>
      <c r="AN49" s="262"/>
      <c r="AO49" s="262"/>
      <c r="AP49" s="262"/>
      <c r="AQ49" s="262"/>
      <c r="AR49" s="262"/>
      <c r="AS49" s="262"/>
      <c r="AT49" s="262"/>
      <c r="AU49" s="262"/>
      <c r="AV49" s="262"/>
      <c r="AW49" s="262"/>
      <c r="AX49" s="262"/>
      <c r="AY49" s="262"/>
      <c r="AZ49" s="262"/>
      <c r="BA49" s="262"/>
      <c r="BB49" s="262"/>
      <c r="BC49" s="262"/>
      <c r="BD49" s="262"/>
      <c r="BE49" s="281"/>
      <c r="BF49" s="281"/>
      <c r="BG49" s="281"/>
      <c r="BH49" s="281"/>
      <c r="BI49" s="281"/>
      <c r="BJ49" s="281"/>
      <c r="BK49" s="281"/>
      <c r="BL49" s="281"/>
      <c r="BM49" s="281"/>
      <c r="BN49" s="281"/>
      <c r="BO49" s="281"/>
      <c r="BP49" s="281"/>
      <c r="BQ49" s="281"/>
      <c r="BR49" s="281"/>
      <c r="BS49" s="281"/>
      <c r="BT49" s="281"/>
      <c r="BU49" s="281"/>
      <c r="BV49" s="281"/>
      <c r="BW49" s="281"/>
      <c r="BX49" s="281"/>
      <c r="BY49" s="281"/>
      <c r="BZ49" s="281"/>
      <c r="CA49" s="281"/>
      <c r="CB49" s="281"/>
      <c r="CC49" s="281"/>
      <c r="CD49" s="281"/>
      <c r="CE49" s="281"/>
      <c r="CF49" s="281"/>
      <c r="CG49" s="262"/>
      <c r="CH49" s="262"/>
      <c r="CI49" s="262"/>
      <c r="CJ49" s="262"/>
    </row>
    <row r="50" spans="2:88" s="261" customFormat="1">
      <c r="B50" s="251">
        <v>27</v>
      </c>
      <c r="C50" s="252" t="s">
        <v>481</v>
      </c>
      <c r="D50" s="255"/>
      <c r="E50" s="270"/>
      <c r="F50" s="270"/>
      <c r="G50" s="270"/>
      <c r="H50" s="270"/>
      <c r="I50" s="270"/>
      <c r="J50" s="270"/>
      <c r="K50" s="270"/>
      <c r="L50" s="270"/>
      <c r="M50" s="270"/>
      <c r="N50" s="270"/>
      <c r="O50" s="270"/>
      <c r="P50" s="270"/>
      <c r="Q50" s="270"/>
      <c r="R50" s="270"/>
      <c r="S50" s="270"/>
      <c r="T50" s="270"/>
      <c r="U50" s="270"/>
      <c r="V50" s="270"/>
      <c r="W50" s="270"/>
      <c r="X50" s="270"/>
      <c r="Y50" s="270"/>
      <c r="Z50" s="270"/>
      <c r="AA50" s="270"/>
      <c r="AB50" s="270"/>
      <c r="AC50" s="270"/>
      <c r="AD50" s="270"/>
      <c r="AE50" s="270"/>
      <c r="AF50" s="270"/>
      <c r="AG50" s="270"/>
      <c r="AH50" s="270"/>
      <c r="AI50" s="270"/>
      <c r="AJ50" s="270"/>
      <c r="AK50" s="270"/>
      <c r="AL50" s="270"/>
      <c r="AM50" s="270"/>
      <c r="AN50" s="270"/>
      <c r="AO50" s="270"/>
      <c r="AP50" s="270"/>
      <c r="AQ50" s="270"/>
      <c r="AR50" s="270"/>
      <c r="AS50" s="270"/>
      <c r="AT50" s="270"/>
      <c r="AU50" s="270"/>
      <c r="AV50" s="270"/>
      <c r="AW50" s="270"/>
      <c r="AX50" s="270"/>
      <c r="AY50" s="270"/>
      <c r="AZ50" s="270"/>
      <c r="BA50" s="270"/>
      <c r="BB50" s="270"/>
      <c r="BC50" s="270"/>
      <c r="BD50" s="270"/>
      <c r="BE50" s="287"/>
      <c r="BF50" s="287"/>
      <c r="BG50" s="287"/>
      <c r="BH50" s="287"/>
      <c r="BI50" s="287"/>
      <c r="BJ50" s="287"/>
      <c r="BK50" s="287"/>
      <c r="BL50" s="287"/>
      <c r="BM50" s="287"/>
      <c r="BN50" s="287"/>
      <c r="BO50" s="287"/>
      <c r="BP50" s="287"/>
      <c r="BQ50" s="287"/>
      <c r="BR50" s="287"/>
      <c r="BS50" s="287"/>
      <c r="BT50" s="287"/>
      <c r="BU50" s="287"/>
      <c r="BV50" s="287"/>
      <c r="BW50" s="287"/>
      <c r="BX50" s="287"/>
      <c r="BY50" s="287"/>
      <c r="BZ50" s="287"/>
      <c r="CA50" s="287"/>
      <c r="CB50" s="287"/>
      <c r="CC50" s="287"/>
      <c r="CD50" s="287"/>
      <c r="CE50" s="287"/>
      <c r="CF50" s="287"/>
      <c r="CG50" s="270"/>
      <c r="CH50" s="270"/>
      <c r="CI50" s="270"/>
      <c r="CJ50" s="270"/>
    </row>
    <row r="51" spans="2:88">
      <c r="B51" s="251">
        <v>28</v>
      </c>
      <c r="C51" s="252" t="s">
        <v>482</v>
      </c>
      <c r="D51" s="251"/>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262"/>
      <c r="AL51" s="262"/>
      <c r="AM51" s="262"/>
      <c r="AN51" s="262"/>
      <c r="AO51" s="262"/>
      <c r="AP51" s="262"/>
      <c r="AQ51" s="262"/>
      <c r="AR51" s="262"/>
      <c r="AS51" s="262"/>
      <c r="AT51" s="262"/>
      <c r="AU51" s="262"/>
      <c r="AV51" s="262"/>
      <c r="AW51" s="262"/>
      <c r="AX51" s="262"/>
      <c r="AY51" s="262"/>
      <c r="AZ51" s="262"/>
      <c r="BA51" s="262"/>
      <c r="BB51" s="262"/>
      <c r="BC51" s="262"/>
      <c r="BD51" s="262"/>
      <c r="BE51" s="281"/>
      <c r="BF51" s="281"/>
      <c r="BG51" s="281"/>
      <c r="BH51" s="281"/>
      <c r="BI51" s="281"/>
      <c r="BJ51" s="281"/>
      <c r="BK51" s="281"/>
      <c r="BL51" s="281"/>
      <c r="BM51" s="281"/>
      <c r="BN51" s="281"/>
      <c r="BO51" s="281"/>
      <c r="BP51" s="281"/>
      <c r="BQ51" s="281"/>
      <c r="BR51" s="281"/>
      <c r="BS51" s="281"/>
      <c r="BT51" s="281"/>
      <c r="BU51" s="281"/>
      <c r="BV51" s="281"/>
      <c r="BW51" s="281"/>
      <c r="BX51" s="281"/>
      <c r="BY51" s="281"/>
      <c r="BZ51" s="281"/>
      <c r="CA51" s="281"/>
      <c r="CB51" s="281"/>
      <c r="CC51" s="281"/>
      <c r="CD51" s="281"/>
      <c r="CE51" s="281"/>
      <c r="CF51" s="281"/>
      <c r="CG51" s="262"/>
      <c r="CH51" s="262"/>
      <c r="CI51" s="262"/>
      <c r="CJ51" s="262"/>
    </row>
    <row r="52" spans="2:88">
      <c r="B52" s="251">
        <v>29</v>
      </c>
      <c r="C52" s="252" t="s">
        <v>483</v>
      </c>
      <c r="D52" s="251"/>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262"/>
      <c r="AL52" s="262"/>
      <c r="AM52" s="262"/>
      <c r="AN52" s="262"/>
      <c r="AO52" s="262"/>
      <c r="AP52" s="262"/>
      <c r="AQ52" s="262"/>
      <c r="AR52" s="262"/>
      <c r="AS52" s="262"/>
      <c r="AT52" s="262"/>
      <c r="AU52" s="262"/>
      <c r="AV52" s="262"/>
      <c r="AW52" s="262"/>
      <c r="AX52" s="262"/>
      <c r="AY52" s="262"/>
      <c r="AZ52" s="262"/>
      <c r="BA52" s="262"/>
      <c r="BB52" s="262"/>
      <c r="BC52" s="262"/>
      <c r="BD52" s="262"/>
      <c r="BE52" s="281"/>
      <c r="BF52" s="281"/>
      <c r="BG52" s="281"/>
      <c r="BH52" s="281"/>
      <c r="BI52" s="281"/>
      <c r="BJ52" s="281"/>
      <c r="BK52" s="281"/>
      <c r="BL52" s="281"/>
      <c r="BM52" s="281"/>
      <c r="BN52" s="281"/>
      <c r="BO52" s="281"/>
      <c r="BP52" s="281"/>
      <c r="BQ52" s="281"/>
      <c r="BR52" s="281"/>
      <c r="BS52" s="281"/>
      <c r="BT52" s="281"/>
      <c r="BU52" s="281"/>
      <c r="BV52" s="281"/>
      <c r="BW52" s="281"/>
      <c r="BX52" s="281"/>
      <c r="BY52" s="281"/>
      <c r="BZ52" s="281"/>
      <c r="CA52" s="281"/>
      <c r="CB52" s="281"/>
      <c r="CC52" s="281"/>
      <c r="CD52" s="281"/>
      <c r="CE52" s="281"/>
      <c r="CF52" s="281"/>
      <c r="CG52" s="262"/>
      <c r="CH52" s="262"/>
      <c r="CI52" s="262"/>
      <c r="CJ52" s="262"/>
    </row>
    <row r="53" spans="2:88" s="271" customFormat="1" ht="37.5" customHeight="1">
      <c r="B53" s="251">
        <v>30</v>
      </c>
      <c r="C53" s="256" t="s">
        <v>484</v>
      </c>
      <c r="D53" s="251" t="s">
        <v>475</v>
      </c>
      <c r="E53" s="262">
        <v>10080</v>
      </c>
      <c r="F53" s="262">
        <v>9950</v>
      </c>
      <c r="G53" s="262">
        <f t="shared" ref="G53" si="155">+G48</f>
        <v>10080</v>
      </c>
      <c r="H53" s="262">
        <f>+H48</f>
        <v>9950</v>
      </c>
      <c r="I53" s="262">
        <f t="shared" ref="I53:K53" si="156">+I48</f>
        <v>10080</v>
      </c>
      <c r="J53" s="262">
        <f>+J48</f>
        <v>9950</v>
      </c>
      <c r="K53" s="262">
        <f t="shared" si="156"/>
        <v>10079.999999999998</v>
      </c>
      <c r="L53" s="262">
        <f>+L48</f>
        <v>9950</v>
      </c>
      <c r="M53" s="262">
        <f t="shared" ref="M53:O53" si="157">+M48</f>
        <v>10079.999999999998</v>
      </c>
      <c r="N53" s="262">
        <f>+N48</f>
        <v>9950</v>
      </c>
      <c r="O53" s="262">
        <f t="shared" si="157"/>
        <v>10080</v>
      </c>
      <c r="P53" s="262">
        <f>+P48</f>
        <v>9950</v>
      </c>
      <c r="Q53" s="262">
        <f t="shared" ref="Q53:S53" si="158">+Q48</f>
        <v>10080</v>
      </c>
      <c r="R53" s="262">
        <f>+R48</f>
        <v>9950</v>
      </c>
      <c r="S53" s="262">
        <f t="shared" si="158"/>
        <v>10080</v>
      </c>
      <c r="T53" s="262">
        <f>+T48</f>
        <v>9950</v>
      </c>
      <c r="U53" s="262">
        <f t="shared" ref="U53:W53" si="159">+U48</f>
        <v>10080</v>
      </c>
      <c r="V53" s="262">
        <f>+V48</f>
        <v>9950</v>
      </c>
      <c r="W53" s="262">
        <f t="shared" si="159"/>
        <v>10080.000000000002</v>
      </c>
      <c r="X53" s="262">
        <f>+X48</f>
        <v>9950</v>
      </c>
      <c r="Y53" s="262">
        <f t="shared" ref="Y53:AA53" si="160">+Y48</f>
        <v>10080.000000000002</v>
      </c>
      <c r="Z53" s="262">
        <f>+Z48</f>
        <v>9950</v>
      </c>
      <c r="AA53" s="262">
        <f t="shared" si="160"/>
        <v>10080</v>
      </c>
      <c r="AB53" s="262">
        <f>+AB48</f>
        <v>9950</v>
      </c>
      <c r="AC53" s="262">
        <f t="shared" ref="AC53:AE53" si="161">+AC48</f>
        <v>10080</v>
      </c>
      <c r="AD53" s="262">
        <f>+AD48</f>
        <v>9950</v>
      </c>
      <c r="AE53" s="262">
        <f t="shared" si="161"/>
        <v>10080</v>
      </c>
      <c r="AF53" s="262">
        <f>+AF48</f>
        <v>9949.9999999999982</v>
      </c>
      <c r="AG53" s="262">
        <f t="shared" ref="AG53:AI53" si="162">+AG48</f>
        <v>10080</v>
      </c>
      <c r="AH53" s="262">
        <f>+AH48</f>
        <v>9950.0000000000018</v>
      </c>
      <c r="AI53" s="262">
        <f t="shared" si="162"/>
        <v>10080</v>
      </c>
      <c r="AJ53" s="262">
        <f>+AJ48</f>
        <v>9950.0000000000018</v>
      </c>
      <c r="AK53" s="262">
        <f t="shared" ref="AK53:AM53" si="163">+AK48</f>
        <v>10080.000000000002</v>
      </c>
      <c r="AL53" s="262">
        <f>+AL48</f>
        <v>9950</v>
      </c>
      <c r="AM53" s="262">
        <f t="shared" si="163"/>
        <v>10080</v>
      </c>
      <c r="AN53" s="262">
        <f>+AN48</f>
        <v>9950</v>
      </c>
      <c r="AO53" s="262">
        <f t="shared" ref="AO53" si="164">+AO48</f>
        <v>10080</v>
      </c>
      <c r="AP53" s="262">
        <f>+AP48</f>
        <v>9950</v>
      </c>
      <c r="AQ53" s="262">
        <f t="shared" ref="AQ53" si="165">+AQ48</f>
        <v>10080</v>
      </c>
      <c r="AR53" s="262">
        <f>+AR48</f>
        <v>9950</v>
      </c>
      <c r="AS53" s="262">
        <f t="shared" ref="AS53" si="166">+AS48</f>
        <v>10080</v>
      </c>
      <c r="AT53" s="262">
        <f>+AT48</f>
        <v>9950</v>
      </c>
      <c r="AU53" s="262">
        <f t="shared" ref="AU53" si="167">+AU48</f>
        <v>10080</v>
      </c>
      <c r="AV53" s="262">
        <f>+AV48</f>
        <v>9950</v>
      </c>
      <c r="AW53" s="262">
        <f t="shared" ref="AW53" si="168">+AW48</f>
        <v>10080</v>
      </c>
      <c r="AX53" s="262">
        <f>+AX48</f>
        <v>9950</v>
      </c>
      <c r="AY53" s="262">
        <f t="shared" ref="AY53" si="169">+AY48</f>
        <v>10080</v>
      </c>
      <c r="AZ53" s="262">
        <f>+AZ48</f>
        <v>9950</v>
      </c>
      <c r="BA53" s="262">
        <f t="shared" ref="BA53" si="170">+BA48</f>
        <v>10080</v>
      </c>
      <c r="BB53" s="262">
        <f>+BB48</f>
        <v>9950</v>
      </c>
      <c r="BC53" s="262">
        <f t="shared" ref="BC53" si="171">+BC48</f>
        <v>10080</v>
      </c>
      <c r="BD53" s="262">
        <f>+BD48</f>
        <v>9950</v>
      </c>
      <c r="BE53" s="281">
        <f t="shared" ref="BE53" si="172">+BE48</f>
        <v>10080</v>
      </c>
      <c r="BF53" s="281">
        <f>+BF48</f>
        <v>9950</v>
      </c>
      <c r="BG53" s="281">
        <f t="shared" ref="BG53" si="173">+BG48</f>
        <v>10080</v>
      </c>
      <c r="BH53" s="281">
        <f>+BH48</f>
        <v>9950</v>
      </c>
      <c r="BI53" s="281">
        <f t="shared" ref="BI53" si="174">+BI48</f>
        <v>10080</v>
      </c>
      <c r="BJ53" s="281">
        <f>+BJ48</f>
        <v>9950</v>
      </c>
      <c r="BK53" s="281">
        <f t="shared" ref="BK53:BM53" si="175">+BK48</f>
        <v>10080</v>
      </c>
      <c r="BL53" s="281">
        <f>+BL48</f>
        <v>9950</v>
      </c>
      <c r="BM53" s="281">
        <f t="shared" si="175"/>
        <v>10080</v>
      </c>
      <c r="BN53" s="281">
        <f>+BN48</f>
        <v>9950</v>
      </c>
      <c r="BO53" s="281">
        <f t="shared" ref="BO53:BQ53" si="176">+BO48</f>
        <v>10080</v>
      </c>
      <c r="BP53" s="281">
        <f>+BP48</f>
        <v>9950</v>
      </c>
      <c r="BQ53" s="281">
        <f t="shared" si="176"/>
        <v>10080</v>
      </c>
      <c r="BR53" s="281">
        <f>+BR48</f>
        <v>9950</v>
      </c>
      <c r="BS53" s="281">
        <f t="shared" ref="BS53:BU53" si="177">+BS48</f>
        <v>10080</v>
      </c>
      <c r="BT53" s="281">
        <f>+BT48</f>
        <v>9950</v>
      </c>
      <c r="BU53" s="281">
        <f t="shared" si="177"/>
        <v>10080</v>
      </c>
      <c r="BV53" s="281">
        <f>+BV48</f>
        <v>9950</v>
      </c>
      <c r="BW53" s="281">
        <f t="shared" ref="BW53" si="178">+BW48</f>
        <v>10080</v>
      </c>
      <c r="BX53" s="281">
        <f>+BX48</f>
        <v>9950</v>
      </c>
      <c r="BY53" s="281">
        <f t="shared" ref="BY53" si="179">+BY48</f>
        <v>10080</v>
      </c>
      <c r="BZ53" s="281">
        <f>+BZ48</f>
        <v>9950</v>
      </c>
      <c r="CA53" s="281">
        <f t="shared" ref="CA53" si="180">+CA48</f>
        <v>10080</v>
      </c>
      <c r="CB53" s="281">
        <f>+CB48</f>
        <v>9950</v>
      </c>
      <c r="CC53" s="281">
        <f t="shared" ref="CC53" si="181">+CC48</f>
        <v>10080.000000000002</v>
      </c>
      <c r="CD53" s="281">
        <f>+CD48</f>
        <v>9950</v>
      </c>
      <c r="CE53" s="281">
        <f t="shared" ref="CE53" si="182">+CE48</f>
        <v>10080</v>
      </c>
      <c r="CF53" s="281">
        <f>+CF48</f>
        <v>9950</v>
      </c>
      <c r="CG53" s="262">
        <f t="shared" ref="CG53:CI53" si="183">+CG48</f>
        <v>10080</v>
      </c>
      <c r="CH53" s="262">
        <f>+CH48</f>
        <v>9950</v>
      </c>
      <c r="CI53" s="262">
        <f t="shared" si="183"/>
        <v>10080</v>
      </c>
      <c r="CJ53" s="262">
        <f>+CJ48</f>
        <v>9950</v>
      </c>
    </row>
    <row r="54" spans="2:88">
      <c r="E54" s="268"/>
      <c r="F54" s="268"/>
      <c r="G54" s="268"/>
      <c r="H54" s="268"/>
      <c r="I54" s="268"/>
      <c r="J54" s="268"/>
      <c r="K54" s="268"/>
      <c r="L54" s="268"/>
      <c r="M54" s="268"/>
      <c r="N54" s="268"/>
      <c r="O54" s="268"/>
      <c r="P54" s="268"/>
      <c r="Q54" s="268"/>
      <c r="R54" s="268"/>
      <c r="S54" s="268"/>
      <c r="T54" s="268"/>
      <c r="U54" s="268"/>
      <c r="V54" s="268"/>
      <c r="W54" s="268"/>
      <c r="X54" s="268"/>
      <c r="Y54" s="268"/>
      <c r="Z54" s="268"/>
      <c r="AA54" s="268"/>
      <c r="AB54" s="268"/>
      <c r="AC54" s="268"/>
      <c r="AD54" s="268"/>
      <c r="AE54" s="268"/>
      <c r="AF54" s="268"/>
      <c r="AG54" s="268"/>
      <c r="AH54" s="268"/>
      <c r="AI54" s="268"/>
      <c r="AJ54" s="268"/>
      <c r="AK54" s="268"/>
      <c r="AL54" s="268"/>
      <c r="AM54" s="268"/>
      <c r="AN54" s="268"/>
      <c r="AO54" s="268"/>
      <c r="AP54" s="268"/>
      <c r="AQ54" s="268"/>
      <c r="AR54" s="268"/>
      <c r="AS54" s="268"/>
      <c r="AT54" s="268"/>
      <c r="AU54" s="268"/>
      <c r="AV54" s="268"/>
      <c r="AW54" s="268"/>
      <c r="AX54" s="268"/>
      <c r="AY54" s="268"/>
      <c r="AZ54" s="268"/>
      <c r="BA54" s="268"/>
      <c r="BB54" s="268"/>
      <c r="BC54" s="268"/>
      <c r="BD54" s="268"/>
      <c r="BE54" s="285"/>
      <c r="BF54" s="285"/>
      <c r="BG54" s="285"/>
      <c r="BH54" s="285"/>
      <c r="BI54" s="285"/>
      <c r="BJ54" s="285"/>
      <c r="BK54" s="285"/>
      <c r="BL54" s="285"/>
      <c r="BM54" s="285"/>
      <c r="BN54" s="285"/>
      <c r="BO54" s="285"/>
      <c r="BP54" s="285"/>
      <c r="BQ54" s="285"/>
      <c r="BR54" s="285"/>
      <c r="BS54" s="285"/>
      <c r="BT54" s="285"/>
      <c r="BU54" s="285"/>
      <c r="BV54" s="285"/>
      <c r="BW54" s="285"/>
      <c r="BX54" s="285"/>
      <c r="BY54" s="285"/>
      <c r="BZ54" s="285"/>
      <c r="CA54" s="285"/>
      <c r="CB54" s="285"/>
      <c r="CC54" s="285"/>
      <c r="CD54" s="285"/>
      <c r="CE54" s="285"/>
      <c r="CF54" s="285"/>
      <c r="CG54" s="268"/>
      <c r="CH54" s="268"/>
      <c r="CI54" s="268"/>
      <c r="CJ54" s="268"/>
    </row>
    <row r="55" spans="2:88" s="271" customFormat="1">
      <c r="B55" s="251">
        <v>32</v>
      </c>
      <c r="C55" s="256" t="s">
        <v>485</v>
      </c>
      <c r="D55" s="251" t="s">
        <v>486</v>
      </c>
      <c r="E55" s="273">
        <v>33.234999999999999</v>
      </c>
      <c r="F55" s="273">
        <v>40.856000000000002</v>
      </c>
      <c r="G55" s="273">
        <v>106.265</v>
      </c>
      <c r="H55" s="273">
        <v>50.648000000000003</v>
      </c>
      <c r="I55" s="273">
        <v>85.090999999999994</v>
      </c>
      <c r="J55" s="273">
        <v>124.861</v>
      </c>
      <c r="K55" s="273">
        <v>63.643000000000001</v>
      </c>
      <c r="L55" s="273">
        <v>129.39099999999999</v>
      </c>
      <c r="M55" s="273">
        <v>43.595999999999997</v>
      </c>
      <c r="N55" s="273">
        <v>187.62799999999999</v>
      </c>
      <c r="O55" s="273">
        <v>0</v>
      </c>
      <c r="P55" s="273">
        <v>0</v>
      </c>
      <c r="Q55" s="273">
        <v>17.443000000000001</v>
      </c>
      <c r="R55" s="273">
        <v>42.512999999999998</v>
      </c>
      <c r="S55" s="273">
        <v>50.442</v>
      </c>
      <c r="T55" s="273">
        <v>11.321</v>
      </c>
      <c r="U55" s="273">
        <v>61.622</v>
      </c>
      <c r="V55" s="273">
        <v>48.860999999999997</v>
      </c>
      <c r="W55" s="273">
        <v>41.642000000000003</v>
      </c>
      <c r="X55" s="273">
        <v>67.16</v>
      </c>
      <c r="Y55" s="273">
        <v>320.72199999999998</v>
      </c>
      <c r="Z55" s="273">
        <v>186.28399999999999</v>
      </c>
      <c r="AA55" s="273">
        <v>39.811</v>
      </c>
      <c r="AB55" s="273">
        <v>0.78700000000000003</v>
      </c>
      <c r="AC55" s="273">
        <v>34.805999999999997</v>
      </c>
      <c r="AD55" s="273">
        <v>89.608000000000004</v>
      </c>
      <c r="AE55" s="273">
        <v>27.672000000000001</v>
      </c>
      <c r="AF55" s="273">
        <v>39.005000000000003</v>
      </c>
      <c r="AG55" s="273">
        <v>5.1999999999999998E-2</v>
      </c>
      <c r="AH55" s="274">
        <v>0</v>
      </c>
      <c r="AI55" s="273">
        <v>307.28699999999998</v>
      </c>
      <c r="AJ55" s="273">
        <v>151.46899999999999</v>
      </c>
      <c r="AK55" s="273">
        <v>0</v>
      </c>
      <c r="AL55" s="273">
        <v>0</v>
      </c>
      <c r="AM55" s="273">
        <v>44.091999999999999</v>
      </c>
      <c r="AN55" s="273">
        <v>90.188000000000002</v>
      </c>
      <c r="AO55" s="273">
        <v>25.643999999999998</v>
      </c>
      <c r="AP55" s="273">
        <v>22.454999999999998</v>
      </c>
      <c r="AQ55" s="273">
        <v>31.536000000000001</v>
      </c>
      <c r="AR55" s="273">
        <v>112.011</v>
      </c>
      <c r="AS55" s="273">
        <v>134.036</v>
      </c>
      <c r="AT55" s="273">
        <v>91.808000000000007</v>
      </c>
      <c r="AU55" s="273">
        <v>26.001999999999999</v>
      </c>
      <c r="AV55" s="273">
        <v>61.351999999999997</v>
      </c>
      <c r="AW55" s="263">
        <v>0</v>
      </c>
      <c r="AX55" s="263">
        <v>0</v>
      </c>
      <c r="AY55" s="273">
        <v>15.93</v>
      </c>
      <c r="AZ55" s="273">
        <v>17.728000000000002</v>
      </c>
      <c r="BA55" s="263">
        <v>0</v>
      </c>
      <c r="BB55" s="263">
        <v>0</v>
      </c>
      <c r="BC55" s="273">
        <v>13.593</v>
      </c>
      <c r="BD55" s="273">
        <v>36.658000000000001</v>
      </c>
      <c r="BE55" s="288">
        <v>0.70799999999999996</v>
      </c>
      <c r="BF55" s="288">
        <v>12.983000000000001</v>
      </c>
      <c r="BG55" s="288">
        <v>0</v>
      </c>
      <c r="BH55" s="288">
        <v>0</v>
      </c>
      <c r="BI55" s="288">
        <v>9.1140000000000008</v>
      </c>
      <c r="BJ55" s="288">
        <v>0.156</v>
      </c>
      <c r="BK55" s="288">
        <v>206.01</v>
      </c>
      <c r="BL55" s="288">
        <v>49.289000000000001</v>
      </c>
      <c r="BM55" s="288">
        <v>43.999000000000002</v>
      </c>
      <c r="BN55" s="288">
        <v>75.097999999999999</v>
      </c>
      <c r="BO55" s="288">
        <v>52.622</v>
      </c>
      <c r="BP55" s="288">
        <v>52.905000000000001</v>
      </c>
      <c r="BQ55" s="288">
        <v>86.584000000000003</v>
      </c>
      <c r="BR55" s="288">
        <v>101.827</v>
      </c>
      <c r="BS55" s="288">
        <v>23.65</v>
      </c>
      <c r="BT55" s="288">
        <v>36.912999999999997</v>
      </c>
      <c r="BU55" s="288">
        <v>39.250999999999998</v>
      </c>
      <c r="BV55" s="288">
        <v>33.094000000000001</v>
      </c>
      <c r="BW55" s="288">
        <v>60.25</v>
      </c>
      <c r="BX55" s="288">
        <v>12.173</v>
      </c>
      <c r="BY55" s="289">
        <v>80.072999999999993</v>
      </c>
      <c r="BZ55" s="289">
        <v>78.917000000000002</v>
      </c>
      <c r="CA55" s="289">
        <v>124.14</v>
      </c>
      <c r="CB55" s="289">
        <v>54.634999999999998</v>
      </c>
      <c r="CC55" s="289">
        <v>41.215000000000003</v>
      </c>
      <c r="CD55" s="289">
        <v>26.73</v>
      </c>
      <c r="CE55" s="289">
        <v>140.797</v>
      </c>
      <c r="CF55" s="289">
        <v>269.43400000000003</v>
      </c>
      <c r="CG55" s="273">
        <v>8.5939999999999994</v>
      </c>
      <c r="CH55" s="273">
        <v>10.439</v>
      </c>
      <c r="CI55" s="265">
        <v>5.593</v>
      </c>
      <c r="CJ55" s="263">
        <v>0</v>
      </c>
    </row>
    <row r="56" spans="2:88" s="271" customFormat="1">
      <c r="B56" s="243"/>
      <c r="C56" s="275"/>
      <c r="D56" s="243"/>
      <c r="E56" s="276"/>
      <c r="F56" s="276"/>
      <c r="G56" s="276"/>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6"/>
      <c r="AY56" s="276"/>
      <c r="AZ56" s="276"/>
      <c r="BA56" s="276"/>
      <c r="BB56" s="276"/>
      <c r="BC56" s="276"/>
      <c r="BD56" s="276"/>
      <c r="BE56" s="276"/>
      <c r="BF56" s="276"/>
      <c r="BG56" s="290"/>
      <c r="BH56" s="290"/>
      <c r="BI56" s="290"/>
      <c r="BJ56" s="290"/>
      <c r="BK56" s="290"/>
      <c r="BL56" s="290"/>
      <c r="BM56" s="290"/>
      <c r="BN56" s="290"/>
      <c r="BO56" s="290"/>
      <c r="BP56" s="290"/>
      <c r="BQ56" s="290"/>
      <c r="BR56" s="290"/>
      <c r="BS56" s="290"/>
      <c r="BT56" s="290"/>
      <c r="BU56" s="290"/>
      <c r="BV56" s="290"/>
      <c r="BW56" s="290"/>
      <c r="BX56" s="290"/>
      <c r="BY56" s="290"/>
      <c r="BZ56" s="290"/>
      <c r="CA56" s="290"/>
      <c r="CB56" s="290"/>
      <c r="CC56" s="290"/>
      <c r="CD56" s="290"/>
      <c r="CE56" s="290"/>
      <c r="CF56" s="290"/>
      <c r="CG56" s="276"/>
      <c r="CH56" s="276"/>
      <c r="CI56" s="276"/>
      <c r="CJ56" s="276"/>
    </row>
    <row r="57" spans="2:88" s="271" customFormat="1" ht="33.75" customHeight="1">
      <c r="B57" s="675" t="s">
        <v>731</v>
      </c>
      <c r="C57" s="675"/>
      <c r="D57" s="675"/>
      <c r="E57" s="276"/>
      <c r="F57" s="276"/>
      <c r="G57" s="276"/>
      <c r="H57" s="276"/>
      <c r="I57" s="276"/>
      <c r="J57" s="276"/>
      <c r="K57" s="276"/>
      <c r="L57" s="276"/>
      <c r="M57" s="276"/>
      <c r="N57" s="276"/>
      <c r="O57" s="276"/>
      <c r="P57" s="276"/>
      <c r="Q57" s="276"/>
      <c r="R57" s="276"/>
      <c r="S57" s="276"/>
      <c r="T57" s="276"/>
      <c r="U57" s="276"/>
      <c r="V57" s="276"/>
      <c r="W57" s="276"/>
      <c r="X57" s="276"/>
      <c r="Y57" s="276"/>
      <c r="Z57" s="276"/>
      <c r="AA57" s="276"/>
      <c r="AB57" s="276"/>
      <c r="AC57" s="276"/>
      <c r="AD57" s="276"/>
      <c r="AE57" s="276"/>
      <c r="AF57" s="276"/>
      <c r="AG57" s="276"/>
      <c r="AH57" s="276"/>
      <c r="AI57" s="276"/>
      <c r="AJ57" s="276"/>
      <c r="AK57" s="276"/>
      <c r="AL57" s="276"/>
      <c r="AM57" s="276"/>
      <c r="AN57" s="276"/>
      <c r="AO57" s="276"/>
      <c r="AP57" s="276"/>
      <c r="AQ57" s="276"/>
      <c r="AR57" s="276"/>
      <c r="AS57" s="276"/>
      <c r="AT57" s="276"/>
      <c r="AU57" s="276"/>
      <c r="AV57" s="276"/>
      <c r="AW57" s="276"/>
      <c r="AX57" s="276"/>
      <c r="AY57" s="276"/>
      <c r="AZ57" s="276"/>
      <c r="BA57" s="276"/>
      <c r="BB57" s="276"/>
      <c r="BC57" s="276"/>
      <c r="BD57" s="276"/>
      <c r="BE57" s="276"/>
      <c r="BF57" s="276"/>
      <c r="BG57" s="290"/>
      <c r="BH57" s="290"/>
      <c r="BI57" s="290"/>
      <c r="BJ57" s="290"/>
      <c r="BK57" s="290"/>
      <c r="BL57" s="290"/>
      <c r="BM57" s="290"/>
      <c r="BN57" s="290"/>
      <c r="BO57" s="290"/>
      <c r="BP57" s="290"/>
      <c r="BQ57" s="290"/>
      <c r="BR57" s="290"/>
      <c r="BS57" s="290"/>
      <c r="BT57" s="290"/>
      <c r="BU57" s="290"/>
      <c r="BV57" s="290"/>
      <c r="BW57" s="290"/>
      <c r="BX57" s="290"/>
      <c r="BY57" s="290"/>
      <c r="BZ57" s="290"/>
      <c r="CA57" s="290"/>
      <c r="CB57" s="290"/>
      <c r="CC57" s="290"/>
      <c r="CD57" s="290"/>
      <c r="CE57" s="290"/>
      <c r="CF57" s="290"/>
      <c r="CG57" s="276"/>
      <c r="CH57" s="276"/>
      <c r="CI57" s="276"/>
      <c r="CJ57" s="276"/>
    </row>
    <row r="58" spans="2:88" ht="14.25" hidden="1" customHeight="1">
      <c r="E58" s="268"/>
      <c r="F58" s="268"/>
      <c r="G58" s="268"/>
      <c r="H58" s="268"/>
      <c r="I58" s="268"/>
      <c r="J58" s="268"/>
      <c r="K58" s="268"/>
      <c r="L58" s="268"/>
      <c r="M58" s="268"/>
      <c r="N58" s="268"/>
      <c r="O58" s="268"/>
      <c r="P58" s="268"/>
      <c r="Q58" s="268"/>
      <c r="R58" s="268"/>
      <c r="S58" s="268"/>
      <c r="T58" s="268"/>
      <c r="U58" s="268"/>
      <c r="V58" s="268"/>
      <c r="W58" s="268"/>
      <c r="X58" s="268"/>
      <c r="Y58" s="268"/>
      <c r="Z58" s="268"/>
      <c r="AA58" s="268"/>
      <c r="AB58" s="268"/>
      <c r="AC58" s="268"/>
      <c r="AD58" s="268"/>
      <c r="AE58" s="268"/>
      <c r="AF58" s="268"/>
      <c r="AG58" s="268"/>
      <c r="AH58" s="268"/>
      <c r="AI58" s="268"/>
      <c r="AJ58" s="268"/>
      <c r="AK58" s="268"/>
      <c r="AL58" s="268"/>
      <c r="AM58" s="268"/>
      <c r="AN58" s="268"/>
      <c r="AO58" s="268"/>
      <c r="AP58" s="268"/>
      <c r="AQ58" s="268"/>
      <c r="AR58" s="268"/>
      <c r="AS58" s="268"/>
      <c r="AT58" s="268"/>
      <c r="AU58" s="268"/>
      <c r="AV58" s="268"/>
      <c r="AW58" s="268"/>
      <c r="AX58" s="268"/>
      <c r="AY58" s="268"/>
      <c r="AZ58" s="268"/>
      <c r="BA58" s="268"/>
      <c r="BB58" s="268"/>
      <c r="BC58" s="268"/>
      <c r="BD58" s="268"/>
      <c r="BE58" s="268"/>
      <c r="BF58" s="268"/>
      <c r="BG58" s="285"/>
      <c r="BH58" s="285"/>
      <c r="BI58" s="285"/>
      <c r="BJ58" s="285"/>
      <c r="BK58" s="285"/>
      <c r="BL58" s="285"/>
      <c r="BM58" s="285"/>
      <c r="BN58" s="285"/>
      <c r="BO58" s="285"/>
      <c r="BP58" s="285"/>
      <c r="BQ58" s="285"/>
      <c r="BR58" s="285"/>
      <c r="BS58" s="285"/>
      <c r="BT58" s="285"/>
      <c r="BU58" s="285"/>
      <c r="BV58" s="285"/>
      <c r="BW58" s="285"/>
      <c r="BX58" s="285"/>
      <c r="BY58" s="285"/>
      <c r="BZ58" s="285"/>
      <c r="CA58" s="285"/>
      <c r="CB58" s="285"/>
      <c r="CC58" s="285"/>
      <c r="CD58" s="285"/>
      <c r="CE58" s="285"/>
      <c r="CF58" s="285"/>
      <c r="CG58" s="268"/>
      <c r="CH58" s="268"/>
      <c r="CI58" s="268"/>
      <c r="CJ58" s="268"/>
    </row>
    <row r="59" spans="2:88" ht="15.75">
      <c r="B59" s="245" t="s">
        <v>487</v>
      </c>
      <c r="C59" s="277" t="s">
        <v>16</v>
      </c>
      <c r="D59" s="245" t="s">
        <v>432</v>
      </c>
      <c r="E59" s="249" t="s">
        <v>434</v>
      </c>
      <c r="F59" s="249" t="s">
        <v>435</v>
      </c>
      <c r="G59" s="249" t="s">
        <v>434</v>
      </c>
      <c r="H59" s="249" t="s">
        <v>435</v>
      </c>
      <c r="I59" s="249" t="s">
        <v>434</v>
      </c>
      <c r="J59" s="249" t="s">
        <v>435</v>
      </c>
      <c r="K59" s="249" t="s">
        <v>434</v>
      </c>
      <c r="L59" s="249" t="s">
        <v>435</v>
      </c>
      <c r="M59" s="249" t="s">
        <v>434</v>
      </c>
      <c r="N59" s="249" t="s">
        <v>435</v>
      </c>
      <c r="O59" s="249" t="s">
        <v>434</v>
      </c>
      <c r="P59" s="249" t="s">
        <v>435</v>
      </c>
      <c r="Q59" s="249" t="s">
        <v>434</v>
      </c>
      <c r="R59" s="249" t="s">
        <v>435</v>
      </c>
      <c r="S59" s="249" t="s">
        <v>434</v>
      </c>
      <c r="T59" s="249" t="s">
        <v>435</v>
      </c>
      <c r="U59" s="249" t="s">
        <v>434</v>
      </c>
      <c r="V59" s="249" t="s">
        <v>435</v>
      </c>
      <c r="W59" s="249" t="s">
        <v>434</v>
      </c>
      <c r="X59" s="249" t="s">
        <v>435</v>
      </c>
      <c r="Y59" s="249" t="s">
        <v>434</v>
      </c>
      <c r="Z59" s="249" t="s">
        <v>435</v>
      </c>
      <c r="AA59" s="249" t="s">
        <v>434</v>
      </c>
      <c r="AB59" s="249" t="s">
        <v>435</v>
      </c>
      <c r="AC59" s="249" t="s">
        <v>434</v>
      </c>
      <c r="AD59" s="249" t="s">
        <v>435</v>
      </c>
      <c r="AE59" s="249" t="s">
        <v>434</v>
      </c>
      <c r="AF59" s="249" t="s">
        <v>435</v>
      </c>
      <c r="AG59" s="249" t="s">
        <v>434</v>
      </c>
      <c r="AH59" s="249" t="s">
        <v>435</v>
      </c>
      <c r="AI59" s="249" t="s">
        <v>434</v>
      </c>
      <c r="AJ59" s="249" t="s">
        <v>435</v>
      </c>
      <c r="AK59" s="249" t="s">
        <v>434</v>
      </c>
      <c r="AL59" s="249" t="s">
        <v>435</v>
      </c>
      <c r="AM59" s="249" t="s">
        <v>434</v>
      </c>
      <c r="AN59" s="249" t="s">
        <v>435</v>
      </c>
      <c r="AO59" s="249" t="s">
        <v>434</v>
      </c>
      <c r="AP59" s="249" t="s">
        <v>435</v>
      </c>
      <c r="AQ59" s="249" t="s">
        <v>434</v>
      </c>
      <c r="AR59" s="249" t="s">
        <v>435</v>
      </c>
      <c r="AS59" s="249" t="s">
        <v>434</v>
      </c>
      <c r="AT59" s="249" t="s">
        <v>435</v>
      </c>
      <c r="AU59" s="249" t="s">
        <v>434</v>
      </c>
      <c r="AV59" s="249" t="s">
        <v>435</v>
      </c>
      <c r="AW59" s="249" t="s">
        <v>434</v>
      </c>
      <c r="AX59" s="249" t="s">
        <v>435</v>
      </c>
      <c r="AY59" s="249" t="s">
        <v>434</v>
      </c>
      <c r="AZ59" s="249" t="s">
        <v>435</v>
      </c>
      <c r="BA59" s="249" t="s">
        <v>434</v>
      </c>
      <c r="BB59" s="249" t="s">
        <v>435</v>
      </c>
      <c r="BC59" s="249" t="s">
        <v>434</v>
      </c>
      <c r="BD59" s="249" t="s">
        <v>435</v>
      </c>
      <c r="BE59" s="249" t="s">
        <v>434</v>
      </c>
      <c r="BF59" s="249" t="s">
        <v>435</v>
      </c>
      <c r="BG59" s="291" t="s">
        <v>434</v>
      </c>
      <c r="BH59" s="291" t="s">
        <v>435</v>
      </c>
      <c r="BI59" s="291" t="s">
        <v>434</v>
      </c>
      <c r="BJ59" s="291" t="s">
        <v>435</v>
      </c>
      <c r="BK59" s="291" t="s">
        <v>434</v>
      </c>
      <c r="BL59" s="291" t="s">
        <v>435</v>
      </c>
      <c r="BM59" s="291" t="s">
        <v>434</v>
      </c>
      <c r="BN59" s="291" t="s">
        <v>435</v>
      </c>
      <c r="BO59" s="291" t="s">
        <v>434</v>
      </c>
      <c r="BP59" s="291" t="s">
        <v>435</v>
      </c>
      <c r="BQ59" s="291" t="s">
        <v>434</v>
      </c>
      <c r="BR59" s="291" t="s">
        <v>435</v>
      </c>
      <c r="BS59" s="291" t="s">
        <v>434</v>
      </c>
      <c r="BT59" s="291" t="s">
        <v>435</v>
      </c>
      <c r="BU59" s="291" t="s">
        <v>434</v>
      </c>
      <c r="BV59" s="291" t="s">
        <v>435</v>
      </c>
      <c r="BW59" s="291" t="s">
        <v>434</v>
      </c>
      <c r="BX59" s="291" t="s">
        <v>435</v>
      </c>
      <c r="BY59" s="291" t="s">
        <v>434</v>
      </c>
      <c r="BZ59" s="291" t="s">
        <v>435</v>
      </c>
      <c r="CA59" s="291" t="s">
        <v>434</v>
      </c>
      <c r="CB59" s="291" t="s">
        <v>435</v>
      </c>
      <c r="CC59" s="291" t="s">
        <v>434</v>
      </c>
      <c r="CD59" s="291" t="s">
        <v>435</v>
      </c>
      <c r="CE59" s="291" t="s">
        <v>434</v>
      </c>
      <c r="CF59" s="291" t="s">
        <v>435</v>
      </c>
      <c r="CG59" s="249" t="s">
        <v>434</v>
      </c>
      <c r="CH59" s="249" t="s">
        <v>435</v>
      </c>
      <c r="CI59" s="249"/>
      <c r="CJ59" s="249"/>
    </row>
    <row r="60" spans="2:88">
      <c r="B60" s="251">
        <v>1</v>
      </c>
      <c r="C60" s="243" t="s">
        <v>488</v>
      </c>
      <c r="D60" s="251" t="s">
        <v>470</v>
      </c>
      <c r="E60" s="264">
        <f t="shared" ref="E60:BP60" si="184">E39</f>
        <v>58604.129254684791</v>
      </c>
      <c r="F60" s="264">
        <f t="shared" si="184"/>
        <v>48518.217233269301</v>
      </c>
      <c r="G60" s="264">
        <f t="shared" si="184"/>
        <v>66507.934409843161</v>
      </c>
      <c r="H60" s="264">
        <f t="shared" si="184"/>
        <v>53670.052978594729</v>
      </c>
      <c r="I60" s="264">
        <f t="shared" si="184"/>
        <v>66507.934409843161</v>
      </c>
      <c r="J60" s="264">
        <f t="shared" si="184"/>
        <v>55428.355151076175</v>
      </c>
      <c r="K60" s="264">
        <f t="shared" si="184"/>
        <v>76992.415543951531</v>
      </c>
      <c r="L60" s="264">
        <f t="shared" si="184"/>
        <v>57581.594578939679</v>
      </c>
      <c r="M60" s="264">
        <f t="shared" si="184"/>
        <v>80049.087617139157</v>
      </c>
      <c r="N60" s="264">
        <f t="shared" si="184"/>
        <v>57862.999230893372</v>
      </c>
      <c r="O60" s="264">
        <f t="shared" si="184"/>
        <v>80049.087617139157</v>
      </c>
      <c r="P60" s="264">
        <f t="shared" si="184"/>
        <v>57862.999230893365</v>
      </c>
      <c r="Q60" s="264">
        <f t="shared" si="184"/>
        <v>80049.087617139157</v>
      </c>
      <c r="R60" s="264">
        <f t="shared" si="184"/>
        <v>57862.999230893365</v>
      </c>
      <c r="S60" s="264">
        <f t="shared" si="184"/>
        <v>80049.087617139157</v>
      </c>
      <c r="T60" s="264">
        <f t="shared" si="184"/>
        <v>57297.543372985005</v>
      </c>
      <c r="U60" s="264">
        <f t="shared" si="184"/>
        <v>80143.651225850699</v>
      </c>
      <c r="V60" s="264">
        <f t="shared" si="184"/>
        <v>56042.962095328272</v>
      </c>
      <c r="W60" s="264">
        <f t="shared" si="184"/>
        <v>80432.096185421498</v>
      </c>
      <c r="X60" s="264">
        <f t="shared" si="184"/>
        <v>55345.964801671718</v>
      </c>
      <c r="Y60" s="264">
        <f t="shared" si="184"/>
        <v>81308.539948073376</v>
      </c>
      <c r="Z60" s="264">
        <f t="shared" si="184"/>
        <v>55101.518446804868</v>
      </c>
      <c r="AA60" s="264">
        <f t="shared" si="184"/>
        <v>81288.777049635479</v>
      </c>
      <c r="AB60" s="264">
        <f t="shared" si="184"/>
        <v>55408.025858706751</v>
      </c>
      <c r="AC60" s="264">
        <f t="shared" si="184"/>
        <v>81288.777049635479</v>
      </c>
      <c r="AD60" s="264">
        <f t="shared" si="184"/>
        <v>55408.025858706751</v>
      </c>
      <c r="AE60" s="264">
        <f t="shared" si="184"/>
        <v>79732.155200367532</v>
      </c>
      <c r="AF60" s="264">
        <f t="shared" si="184"/>
        <v>55474.711836074035</v>
      </c>
      <c r="AG60" s="264">
        <f t="shared" si="184"/>
        <v>79239.596535758508</v>
      </c>
      <c r="AH60" s="264">
        <f t="shared" si="184"/>
        <v>55474.711836074035</v>
      </c>
      <c r="AI60" s="264">
        <f t="shared" si="184"/>
        <v>77679.018893798027</v>
      </c>
      <c r="AJ60" s="264">
        <f t="shared" si="184"/>
        <v>55474.711836074035</v>
      </c>
      <c r="AK60" s="264">
        <f t="shared" si="184"/>
        <v>78910.673489241701</v>
      </c>
      <c r="AL60" s="264">
        <f t="shared" si="184"/>
        <v>55474.711836074035</v>
      </c>
      <c r="AM60" s="264">
        <f t="shared" si="184"/>
        <v>79347.632917346287</v>
      </c>
      <c r="AN60" s="264">
        <f t="shared" si="184"/>
        <v>57532.082637538195</v>
      </c>
      <c r="AO60" s="264">
        <f t="shared" si="184"/>
        <v>80576.164702067588</v>
      </c>
      <c r="AP60" s="264">
        <f t="shared" si="184"/>
        <v>57661.095382413798</v>
      </c>
      <c r="AQ60" s="264">
        <f t="shared" si="184"/>
        <v>80576.164702067588</v>
      </c>
      <c r="AR60" s="264">
        <f t="shared" si="184"/>
        <v>57661.095382413798</v>
      </c>
      <c r="AS60" s="264">
        <f t="shared" si="184"/>
        <v>80452.935544571534</v>
      </c>
      <c r="AT60" s="264">
        <f t="shared" si="184"/>
        <v>57649.830807113394</v>
      </c>
      <c r="AU60" s="264">
        <f t="shared" si="184"/>
        <v>79222.321183877008</v>
      </c>
      <c r="AV60" s="264">
        <f t="shared" si="184"/>
        <v>57649.830807113402</v>
      </c>
      <c r="AW60" s="264">
        <f t="shared" si="184"/>
        <v>79222.321183877008</v>
      </c>
      <c r="AX60" s="264">
        <f t="shared" si="184"/>
        <v>57649.830807113402</v>
      </c>
      <c r="AY60" s="264">
        <f t="shared" si="184"/>
        <v>79035.513215190716</v>
      </c>
      <c r="AZ60" s="264">
        <f t="shared" si="184"/>
        <v>57635.537720435197</v>
      </c>
      <c r="BA60" s="264">
        <f t="shared" si="184"/>
        <v>79035.513215190716</v>
      </c>
      <c r="BB60" s="264">
        <f t="shared" si="184"/>
        <v>57635.537720435197</v>
      </c>
      <c r="BC60" s="264">
        <f t="shared" si="184"/>
        <v>79035.513215190716</v>
      </c>
      <c r="BD60" s="264">
        <f t="shared" si="184"/>
        <v>57635.537720435197</v>
      </c>
      <c r="BE60" s="283">
        <f t="shared" si="184"/>
        <v>79035.513215190716</v>
      </c>
      <c r="BF60" s="283">
        <f t="shared" si="184"/>
        <v>57635.537720435197</v>
      </c>
      <c r="BG60" s="283">
        <f t="shared" si="184"/>
        <v>79035.513215190716</v>
      </c>
      <c r="BH60" s="283">
        <f t="shared" si="184"/>
        <v>57635.537720435197</v>
      </c>
      <c r="BI60" s="283">
        <f t="shared" si="184"/>
        <v>79035.513215190716</v>
      </c>
      <c r="BJ60" s="283">
        <f t="shared" si="184"/>
        <v>57922.603518693737</v>
      </c>
      <c r="BK60" s="283">
        <f t="shared" si="184"/>
        <v>79035.513215190716</v>
      </c>
      <c r="BL60" s="283">
        <f t="shared" si="184"/>
        <v>58169.076484949299</v>
      </c>
      <c r="BM60" s="283">
        <f t="shared" si="184"/>
        <v>79035.513215190716</v>
      </c>
      <c r="BN60" s="283">
        <f t="shared" si="184"/>
        <v>58169.076484949299</v>
      </c>
      <c r="BO60" s="283">
        <f t="shared" si="184"/>
        <v>77581.966338828555</v>
      </c>
      <c r="BP60" s="283">
        <f t="shared" si="184"/>
        <v>58525.554567317995</v>
      </c>
      <c r="BQ60" s="283">
        <f t="shared" ref="BQ60:CH60" si="185">BQ39</f>
        <v>77581.96633882857</v>
      </c>
      <c r="BR60" s="283">
        <f t="shared" si="185"/>
        <v>58525.554567317995</v>
      </c>
      <c r="BS60" s="283">
        <f t="shared" si="185"/>
        <v>77581.96633882857</v>
      </c>
      <c r="BT60" s="283">
        <f t="shared" si="185"/>
        <v>58525.554567317995</v>
      </c>
      <c r="BU60" s="283">
        <f t="shared" si="185"/>
        <v>77097.045481909518</v>
      </c>
      <c r="BV60" s="283">
        <f t="shared" si="185"/>
        <v>58525.554567317995</v>
      </c>
      <c r="BW60" s="283">
        <f t="shared" si="185"/>
        <v>76446.662255508592</v>
      </c>
      <c r="BX60" s="283">
        <f t="shared" si="185"/>
        <v>59101.297652530826</v>
      </c>
      <c r="BY60" s="283">
        <f t="shared" si="185"/>
        <v>74515.676463748154</v>
      </c>
      <c r="BZ60" s="283">
        <f t="shared" si="185"/>
        <v>59101.297652530826</v>
      </c>
      <c r="CA60" s="283">
        <f t="shared" si="185"/>
        <v>74515.676463748154</v>
      </c>
      <c r="CB60" s="283">
        <f t="shared" si="185"/>
        <v>58893.525192018729</v>
      </c>
      <c r="CC60" s="283">
        <f t="shared" si="185"/>
        <v>73136.860905744295</v>
      </c>
      <c r="CD60" s="283">
        <f t="shared" si="185"/>
        <v>58893.525192018729</v>
      </c>
      <c r="CE60" s="283">
        <f t="shared" si="185"/>
        <v>73136.860905744295</v>
      </c>
      <c r="CF60" s="283">
        <f t="shared" si="185"/>
        <v>59397.936721741658</v>
      </c>
      <c r="CG60" s="264">
        <f t="shared" si="185"/>
        <v>73136.860905744295</v>
      </c>
      <c r="CH60" s="264">
        <f t="shared" si="185"/>
        <v>59397.936721741651</v>
      </c>
      <c r="CI60" s="264">
        <f t="shared" ref="CI60:CJ60" si="186">CI39</f>
        <v>72976.090617115377</v>
      </c>
      <c r="CJ60" s="264">
        <f t="shared" si="186"/>
        <v>59397.936721741651</v>
      </c>
    </row>
    <row r="61" spans="2:88">
      <c r="B61" s="251">
        <v>2</v>
      </c>
      <c r="C61" s="266" t="s">
        <v>489</v>
      </c>
      <c r="D61" s="251" t="s">
        <v>486</v>
      </c>
      <c r="E61" s="278">
        <f>E55</f>
        <v>33.234999999999999</v>
      </c>
      <c r="F61" s="262">
        <f t="shared" ref="F61:H61" si="187">F55</f>
        <v>40.856000000000002</v>
      </c>
      <c r="G61" s="278">
        <f>G55</f>
        <v>106.265</v>
      </c>
      <c r="H61" s="262">
        <f t="shared" si="187"/>
        <v>50.648000000000003</v>
      </c>
      <c r="I61" s="278">
        <f>I55</f>
        <v>85.090999999999994</v>
      </c>
      <c r="J61" s="262">
        <f t="shared" ref="J61:L61" si="188">J55</f>
        <v>124.861</v>
      </c>
      <c r="K61" s="278">
        <f>K55</f>
        <v>63.643000000000001</v>
      </c>
      <c r="L61" s="262">
        <f t="shared" si="188"/>
        <v>129.39099999999999</v>
      </c>
      <c r="M61" s="278">
        <f>M55</f>
        <v>43.595999999999997</v>
      </c>
      <c r="N61" s="262">
        <f t="shared" ref="N61:P61" si="189">N55</f>
        <v>187.62799999999999</v>
      </c>
      <c r="O61" s="278">
        <f>O55</f>
        <v>0</v>
      </c>
      <c r="P61" s="262">
        <f t="shared" si="189"/>
        <v>0</v>
      </c>
      <c r="Q61" s="278">
        <f>Q55</f>
        <v>17.443000000000001</v>
      </c>
      <c r="R61" s="262">
        <f t="shared" ref="R61:T61" si="190">R55</f>
        <v>42.512999999999998</v>
      </c>
      <c r="S61" s="278">
        <f>S55</f>
        <v>50.442</v>
      </c>
      <c r="T61" s="262">
        <f t="shared" si="190"/>
        <v>11.321</v>
      </c>
      <c r="U61" s="278">
        <f>U55</f>
        <v>61.622</v>
      </c>
      <c r="V61" s="262">
        <f t="shared" ref="V61:X61" si="191">V55</f>
        <v>48.860999999999997</v>
      </c>
      <c r="W61" s="278">
        <f>W55</f>
        <v>41.642000000000003</v>
      </c>
      <c r="X61" s="262">
        <f t="shared" si="191"/>
        <v>67.16</v>
      </c>
      <c r="Y61" s="278">
        <f>Y55</f>
        <v>320.72199999999998</v>
      </c>
      <c r="Z61" s="262">
        <f t="shared" ref="Z61:AB61" si="192">Z55</f>
        <v>186.28399999999999</v>
      </c>
      <c r="AA61" s="278">
        <f>AA55</f>
        <v>39.811</v>
      </c>
      <c r="AB61" s="262">
        <f t="shared" si="192"/>
        <v>0.78700000000000003</v>
      </c>
      <c r="AC61" s="278">
        <f>AC55</f>
        <v>34.805999999999997</v>
      </c>
      <c r="AD61" s="262">
        <f t="shared" ref="AD61:AF61" si="193">AD55</f>
        <v>89.608000000000004</v>
      </c>
      <c r="AE61" s="278">
        <f>AE55</f>
        <v>27.672000000000001</v>
      </c>
      <c r="AF61" s="262">
        <f t="shared" si="193"/>
        <v>39.005000000000003</v>
      </c>
      <c r="AG61" s="278">
        <f>AG55</f>
        <v>5.1999999999999998E-2</v>
      </c>
      <c r="AH61" s="262">
        <f t="shared" ref="AH61:AJ61" si="194">AH55</f>
        <v>0</v>
      </c>
      <c r="AI61" s="278">
        <f>AI55</f>
        <v>307.28699999999998</v>
      </c>
      <c r="AJ61" s="262">
        <f t="shared" si="194"/>
        <v>151.46899999999999</v>
      </c>
      <c r="AK61" s="278">
        <f>AK55</f>
        <v>0</v>
      </c>
      <c r="AL61" s="278">
        <f t="shared" ref="AL61:AN61" si="195">AL55</f>
        <v>0</v>
      </c>
      <c r="AM61" s="278">
        <f>AM55</f>
        <v>44.091999999999999</v>
      </c>
      <c r="AN61" s="278">
        <f t="shared" si="195"/>
        <v>90.188000000000002</v>
      </c>
      <c r="AO61" s="278">
        <f>AO55</f>
        <v>25.643999999999998</v>
      </c>
      <c r="AP61" s="278">
        <f t="shared" ref="AP61" si="196">AP55</f>
        <v>22.454999999999998</v>
      </c>
      <c r="AQ61" s="278">
        <f>AQ55</f>
        <v>31.536000000000001</v>
      </c>
      <c r="AR61" s="278">
        <f t="shared" ref="AR61" si="197">AR55</f>
        <v>112.011</v>
      </c>
      <c r="AS61" s="278">
        <f>AS55</f>
        <v>134.036</v>
      </c>
      <c r="AT61" s="278">
        <f t="shared" ref="AT61:AV61" si="198">AT55</f>
        <v>91.808000000000007</v>
      </c>
      <c r="AU61" s="278">
        <f>AU55</f>
        <v>26.001999999999999</v>
      </c>
      <c r="AV61" s="278">
        <f t="shared" si="198"/>
        <v>61.351999999999997</v>
      </c>
      <c r="AW61" s="263">
        <v>0</v>
      </c>
      <c r="AX61" s="263">
        <v>0</v>
      </c>
      <c r="AY61" s="278">
        <f>AY55</f>
        <v>15.93</v>
      </c>
      <c r="AZ61" s="278">
        <f t="shared" ref="AZ61" si="199">AZ55</f>
        <v>17.728000000000002</v>
      </c>
      <c r="BA61" s="263">
        <v>0</v>
      </c>
      <c r="BB61" s="263">
        <v>0</v>
      </c>
      <c r="BC61" s="278">
        <f>BC55</f>
        <v>13.593</v>
      </c>
      <c r="BD61" s="278">
        <f t="shared" ref="BD61" si="200">BD55</f>
        <v>36.658000000000001</v>
      </c>
      <c r="BE61" s="288">
        <f>BE55</f>
        <v>0.70799999999999996</v>
      </c>
      <c r="BF61" s="288">
        <f t="shared" ref="BF61" si="201">BF55</f>
        <v>12.983000000000001</v>
      </c>
      <c r="BG61" s="288">
        <f>BG55</f>
        <v>0</v>
      </c>
      <c r="BH61" s="288">
        <f t="shared" ref="BH61" si="202">BH55</f>
        <v>0</v>
      </c>
      <c r="BI61" s="288">
        <f>BI55</f>
        <v>9.1140000000000008</v>
      </c>
      <c r="BJ61" s="288">
        <f t="shared" ref="BJ61" si="203">BJ55</f>
        <v>0.156</v>
      </c>
      <c r="BK61" s="288">
        <f>BK55</f>
        <v>206.01</v>
      </c>
      <c r="BL61" s="288">
        <f t="shared" ref="BL61" si="204">BL55</f>
        <v>49.289000000000001</v>
      </c>
      <c r="BM61" s="288">
        <f>BM55</f>
        <v>43.999000000000002</v>
      </c>
      <c r="BN61" s="288">
        <f t="shared" ref="BN61:BP61" si="205">BN55</f>
        <v>75.097999999999999</v>
      </c>
      <c r="BO61" s="288">
        <f>BO55</f>
        <v>52.622</v>
      </c>
      <c r="BP61" s="288">
        <f t="shared" si="205"/>
        <v>52.905000000000001</v>
      </c>
      <c r="BQ61" s="288">
        <f>BQ55</f>
        <v>86.584000000000003</v>
      </c>
      <c r="BR61" s="288">
        <f t="shared" ref="BR61:BT61" si="206">BR55</f>
        <v>101.827</v>
      </c>
      <c r="BS61" s="288">
        <f>BS55</f>
        <v>23.65</v>
      </c>
      <c r="BT61" s="288">
        <f t="shared" si="206"/>
        <v>36.912999999999997</v>
      </c>
      <c r="BU61" s="288">
        <f>BU55</f>
        <v>39.250999999999998</v>
      </c>
      <c r="BV61" s="288">
        <f t="shared" ref="BV61:BX61" si="207">BV55</f>
        <v>33.094000000000001</v>
      </c>
      <c r="BW61" s="288">
        <f>BW55</f>
        <v>60.25</v>
      </c>
      <c r="BX61" s="288">
        <f t="shared" si="207"/>
        <v>12.173</v>
      </c>
      <c r="BY61" s="289">
        <f>BY55</f>
        <v>80.072999999999993</v>
      </c>
      <c r="BZ61" s="289">
        <f t="shared" ref="BZ61:CB61" si="208">BZ55</f>
        <v>78.917000000000002</v>
      </c>
      <c r="CA61" s="289">
        <f>CA55</f>
        <v>124.14</v>
      </c>
      <c r="CB61" s="289">
        <f t="shared" si="208"/>
        <v>54.634999999999998</v>
      </c>
      <c r="CC61" s="289">
        <f>CC55</f>
        <v>41.215000000000003</v>
      </c>
      <c r="CD61" s="289">
        <f t="shared" ref="CD61:CF61" si="209">CD55</f>
        <v>26.73</v>
      </c>
      <c r="CE61" s="289">
        <f>CE55</f>
        <v>140.797</v>
      </c>
      <c r="CF61" s="289">
        <f t="shared" si="209"/>
        <v>269.43400000000003</v>
      </c>
      <c r="CG61" s="278">
        <f>CG55</f>
        <v>8.5939999999999994</v>
      </c>
      <c r="CH61" s="278">
        <f t="shared" ref="CH61:CJ61" si="210">CH55</f>
        <v>10.439</v>
      </c>
      <c r="CI61" s="278">
        <f>CI55</f>
        <v>5.593</v>
      </c>
      <c r="CJ61" s="278">
        <f t="shared" si="210"/>
        <v>0</v>
      </c>
    </row>
    <row r="62" spans="2:88" ht="15.75">
      <c r="B62" s="251">
        <v>3</v>
      </c>
      <c r="C62" s="266" t="s">
        <v>490</v>
      </c>
      <c r="D62" s="251" t="s">
        <v>470</v>
      </c>
      <c r="E62" s="676">
        <f>(E60*E61+F60*F61)/(E61+F61)</f>
        <v>53042.454806412374</v>
      </c>
      <c r="F62" s="676"/>
      <c r="G62" s="676">
        <f>(G60*G61+H60*H61)/(G61+H61)</f>
        <v>62364.153979095732</v>
      </c>
      <c r="H62" s="676"/>
      <c r="I62" s="676">
        <f>(I60*I61+J60*J61)/(I61+J61)</f>
        <v>59918.774288344408</v>
      </c>
      <c r="J62" s="676"/>
      <c r="K62" s="676">
        <f>(K60*K61+L60*L61)/(K61+L61)</f>
        <v>63981.311098704326</v>
      </c>
      <c r="L62" s="676"/>
      <c r="M62" s="676">
        <f>(M60*M61+N60*N61)/(M61+N61)</f>
        <v>62046.06288037081</v>
      </c>
      <c r="N62" s="676"/>
      <c r="O62" s="677">
        <v>62046.06288037081</v>
      </c>
      <c r="P62" s="678"/>
      <c r="Q62" s="676">
        <f>(Q60*Q61+R60*R61)/(Q61+R61)</f>
        <v>64317.598265540197</v>
      </c>
      <c r="R62" s="676"/>
      <c r="S62" s="676">
        <f>(S60*S61+T60*T61)/(S61+T61)</f>
        <v>75878.787722573339</v>
      </c>
      <c r="T62" s="676"/>
      <c r="U62" s="676">
        <f>(U60*U61+V60*V61)/(U61+V61)</f>
        <v>69485.144744252102</v>
      </c>
      <c r="V62" s="676"/>
      <c r="W62" s="676">
        <f>(W60*W61+X60*X61)/(W61+X61)</f>
        <v>64947.22840971301</v>
      </c>
      <c r="X62" s="676"/>
      <c r="Y62" s="676">
        <f>(Y60*Y61+Z60*Z61)/(Y61+Z61)</f>
        <v>71679.563578282279</v>
      </c>
      <c r="Z62" s="676"/>
      <c r="AA62" s="676">
        <f>(AA60*AA61+AB60*AB61)/(AA61+AB61)</f>
        <v>80787.073734515012</v>
      </c>
      <c r="AB62" s="676"/>
      <c r="AC62" s="676">
        <f>(AC60*AC61+AD60*AD61)/(AC61+AD61)</f>
        <v>62648.412197474609</v>
      </c>
      <c r="AD62" s="676"/>
      <c r="AE62" s="676">
        <f>(AE60*AE61+AF60*AF61)/(AE61+AF61)</f>
        <v>65541.931008753207</v>
      </c>
      <c r="AF62" s="676"/>
      <c r="AG62" s="676">
        <f>(AG60*AG61+AH60*AH61)/(AG61+AH61)</f>
        <v>79239.596535758508</v>
      </c>
      <c r="AH62" s="676"/>
      <c r="AI62" s="676">
        <f>(AI60*AI61+AJ60*AJ61)/(AI61+AJ61)</f>
        <v>70347.748707192513</v>
      </c>
      <c r="AJ62" s="676"/>
      <c r="AK62" s="676">
        <v>70347.748707192513</v>
      </c>
      <c r="AL62" s="676"/>
      <c r="AM62" s="676">
        <f>(AM60*AM61+AN60*AN61)/(AM61+AN61)</f>
        <v>64695.407354080475</v>
      </c>
      <c r="AN62" s="676"/>
      <c r="AO62" s="676">
        <f>(AO60*AO61+AP60*AP61)/(AO61+AP61)</f>
        <v>69878.273237113521</v>
      </c>
      <c r="AP62" s="676"/>
      <c r="AQ62" s="676">
        <f>(AQ60*AQ61+AR60*AR61)/(AQ61+AR61)</f>
        <v>62695.332434143209</v>
      </c>
      <c r="AR62" s="676"/>
      <c r="AS62" s="676">
        <f>(AS60*AS61+AT60*AT61)/(AS61+AT61)</f>
        <v>71183.229731104904</v>
      </c>
      <c r="AT62" s="676"/>
      <c r="AU62" s="676">
        <f>(AU60*AU61+AV60*AV61)/(AU61+AV61)</f>
        <v>64071.149748164833</v>
      </c>
      <c r="AV62" s="676"/>
      <c r="AW62" s="679">
        <v>64071.15</v>
      </c>
      <c r="AX62" s="680"/>
      <c r="AY62" s="677">
        <f>(AY60*AY61+AZ60*AZ61)/(AY61+AZ61)</f>
        <v>67763.935415825763</v>
      </c>
      <c r="AZ62" s="678"/>
      <c r="BA62" s="677">
        <v>67763.929999999993</v>
      </c>
      <c r="BB62" s="678"/>
      <c r="BC62" s="677">
        <f>(BC60*BC61+BD60*BD61)/(BC61+BD61)</f>
        <v>63424.275594312559</v>
      </c>
      <c r="BD62" s="678"/>
      <c r="BE62" s="684">
        <f>(BE60*BE61+BF60*BF61)/(BE61+BF61)</f>
        <v>58742.19045948179</v>
      </c>
      <c r="BF62" s="684"/>
      <c r="BG62" s="684">
        <v>58742.189367882769</v>
      </c>
      <c r="BH62" s="684"/>
      <c r="BI62" s="684">
        <f>(BI60*BI61+BJ60*BJ61)/(BI61+BJ61)</f>
        <v>78680.215058485905</v>
      </c>
      <c r="BJ62" s="684"/>
      <c r="BK62" s="684">
        <f>(BK60*BK61+BL60*BL61)/(BK61+BL61)</f>
        <v>75006.959245152189</v>
      </c>
      <c r="BL62" s="684"/>
      <c r="BM62" s="684">
        <f>(BM60*BM61+BN60*BN61)/(BM61+BN61)</f>
        <v>65877.93858637831</v>
      </c>
      <c r="BN62" s="684"/>
      <c r="BO62" s="684">
        <f>(BO60*BO61+BP60*BP61)/(BO61+BP61)</f>
        <v>68028.207918976143</v>
      </c>
      <c r="BP62" s="684"/>
      <c r="BQ62" s="684">
        <f>(BQ60*BQ61+BR60*BR61)/(BQ61+BR61)</f>
        <v>67282.900777594841</v>
      </c>
      <c r="BR62" s="684"/>
      <c r="BS62" s="684">
        <f>(BS60*BS61+BT60*BT61)/(BS61+BT61)</f>
        <v>65967.130090264764</v>
      </c>
      <c r="BT62" s="684"/>
      <c r="BU62" s="684">
        <f>(BU60*BU61+BV60*BV61)/(BU61+BV61)</f>
        <v>68601.573502816391</v>
      </c>
      <c r="BV62" s="684"/>
      <c r="BW62" s="684">
        <f>(BW60*BW61+BX60*BX61)/(BW61+BX61)</f>
        <v>73531.219325609956</v>
      </c>
      <c r="BX62" s="684"/>
      <c r="BY62" s="684">
        <f>(BY60*BY61+BZ60*BZ61)/(BY61+BZ61)</f>
        <v>66864.525242634641</v>
      </c>
      <c r="BZ62" s="684"/>
      <c r="CA62" s="684">
        <f>(CA60*CA61+CB60*CB61)/(CA61+CB61)</f>
        <v>69741.42819228438</v>
      </c>
      <c r="CB62" s="684"/>
      <c r="CC62" s="684">
        <f>(CC60*CC61+CD60*CD61)/(CC61+CD61)</f>
        <v>67533.441027491528</v>
      </c>
      <c r="CD62" s="684"/>
      <c r="CE62" s="684">
        <f>(CE60*CE61+CF60*CF61)/(CE61+CF61)</f>
        <v>64113.327095299537</v>
      </c>
      <c r="CF62" s="684"/>
      <c r="CG62" s="677">
        <f>(CG60*CG61+CH60*CH61)/(CG61+CH61)</f>
        <v>65601.494460265196</v>
      </c>
      <c r="CH62" s="678"/>
      <c r="CI62" s="677">
        <f>(CI60*CI61+CJ60*CJ61)/(CI61+CJ61)</f>
        <v>72976.090617115377</v>
      </c>
      <c r="CJ62" s="678"/>
    </row>
    <row r="63" spans="2:88" ht="15.75">
      <c r="B63" s="251">
        <v>4</v>
      </c>
      <c r="C63" s="266" t="s">
        <v>491</v>
      </c>
      <c r="D63" s="251" t="s">
        <v>475</v>
      </c>
      <c r="E63" s="676">
        <f>(E48*E61+F48*F61)/(E61+F61)</f>
        <v>10008.314100228097</v>
      </c>
      <c r="F63" s="676"/>
      <c r="G63" s="676">
        <f>(G48*G61+H48*H61)/(G61+H61)</f>
        <v>10038.038913283157</v>
      </c>
      <c r="H63" s="676"/>
      <c r="I63" s="676">
        <f>(I48*I61+J48*J61)/(I61+J61)</f>
        <v>10002.687423792106</v>
      </c>
      <c r="J63" s="676"/>
      <c r="K63" s="676">
        <f>(K48*K61+L48*L61)/(K61+L61)</f>
        <v>9992.8607913631786</v>
      </c>
      <c r="L63" s="676"/>
      <c r="M63" s="676">
        <f>(M48*M61+N48*N61)/(M61+N61)</f>
        <v>9974.5107774279477</v>
      </c>
      <c r="N63" s="676"/>
      <c r="O63" s="676">
        <v>9974.5107774279477</v>
      </c>
      <c r="P63" s="676"/>
      <c r="Q63" s="676">
        <f>(Q48*Q61+R48*R61)/(Q61+R61)</f>
        <v>9987.8209019947972</v>
      </c>
      <c r="R63" s="676"/>
      <c r="S63" s="676">
        <f>(S48*S61+T48*T61)/(S61+T61)</f>
        <v>10056.171332351083</v>
      </c>
      <c r="T63" s="676"/>
      <c r="U63" s="676">
        <f>(U48*U61+V48*V61)/(U61+V61)</f>
        <v>10022.507625607559</v>
      </c>
      <c r="V63" s="676"/>
      <c r="W63" s="676">
        <f>(W48*W61+X48*X61)/(W61+X61)</f>
        <v>9999.7551515597152</v>
      </c>
      <c r="X63" s="676"/>
      <c r="Y63" s="676">
        <f>(Y48*Y61+Z48*Z61)/(Y61+Z61)</f>
        <v>10032.235437055973</v>
      </c>
      <c r="Z63" s="676"/>
      <c r="AA63" s="676">
        <f>(AA48*AA61+AB48*AB61)/(AA61+AB61)</f>
        <v>10077.479925119465</v>
      </c>
      <c r="AB63" s="676"/>
      <c r="AC63" s="676">
        <f>(AC48*AC61+AD48*AD61)/(AC61+AD61)</f>
        <v>9986.3687366373561</v>
      </c>
      <c r="AD63" s="676"/>
      <c r="AE63" s="676">
        <f>(AE48*AE61+AF48*AF61)/(AE61+AF61)</f>
        <v>10003.952037434197</v>
      </c>
      <c r="AF63" s="676"/>
      <c r="AG63" s="676">
        <f>(AG48*AG61+AH48*AH61)/(AG61+AH61)</f>
        <v>10080</v>
      </c>
      <c r="AH63" s="676"/>
      <c r="AI63" s="676">
        <f>(AI48*AI61+AJ48*AJ61)/(AI61+AJ61)</f>
        <v>10037.077466016794</v>
      </c>
      <c r="AJ63" s="676"/>
      <c r="AK63" s="676">
        <v>10037.077466016794</v>
      </c>
      <c r="AL63" s="676"/>
      <c r="AM63" s="676">
        <f>(AM48*AM61+AN48*AN61)/(AM61+AN61)</f>
        <v>9992.6866249627637</v>
      </c>
      <c r="AN63" s="676"/>
      <c r="AO63" s="676">
        <f>(AO48*AO61+AP48*AP61)/(AO61+AP61)</f>
        <v>10019.309549055073</v>
      </c>
      <c r="AP63" s="676"/>
      <c r="AQ63" s="676">
        <f>(AQ48*AQ61+AR48*AR61)/(AQ61+AR61)</f>
        <v>9978.5598445108571</v>
      </c>
      <c r="AR63" s="676"/>
      <c r="AS63" s="676">
        <f>(AS48*AS61+AT48*AT61)/(AS61+AT61)</f>
        <v>10027.153610456779</v>
      </c>
      <c r="AT63" s="676"/>
      <c r="AU63" s="676">
        <f>(AU48*AU61+AV48*AV61)/(AU61+AV61)</f>
        <v>9988.6961100808221</v>
      </c>
      <c r="AV63" s="676"/>
      <c r="AW63" s="683">
        <v>9988.7000000000007</v>
      </c>
      <c r="AX63" s="683"/>
      <c r="AY63" s="676">
        <f>(AY48*AY61+AZ48*AZ61)/(AY61+AZ61)</f>
        <v>10011.52772000713</v>
      </c>
      <c r="AZ63" s="676"/>
      <c r="BA63" s="676">
        <v>10011.530000000001</v>
      </c>
      <c r="BB63" s="676"/>
      <c r="BC63" s="676">
        <f>(BC48*BC61+BD48*BD61)/(BC61+BD61)</f>
        <v>9985.165270342879</v>
      </c>
      <c r="BD63" s="676"/>
      <c r="BE63" s="684">
        <f>(BE48*BE61+BF48*BF61)/(BE61+BF61)</f>
        <v>9956.722664524139</v>
      </c>
      <c r="BF63" s="684"/>
      <c r="BG63" s="684">
        <v>9956.722664524139</v>
      </c>
      <c r="BH63" s="684"/>
      <c r="BI63" s="684">
        <f>(BI48*BI61+BJ48*BJ61)/(BI61+BJ61)</f>
        <v>10077.812297734627</v>
      </c>
      <c r="BJ63" s="684"/>
      <c r="BK63" s="684">
        <f>(BK48*BK61+BL48*BL61)/(BK61+BL61)</f>
        <v>10054.901703492767</v>
      </c>
      <c r="BL63" s="684"/>
      <c r="BM63" s="684">
        <f>(BM48*BM61+BN48*BN61)/(BM61+BN61)</f>
        <v>9998.0269864060374</v>
      </c>
      <c r="BN63" s="684"/>
      <c r="BO63" s="684">
        <f>(BO48*BO61+BP48*BP61)/(BO61+BP61)</f>
        <v>10014.825684421996</v>
      </c>
      <c r="BP63" s="684"/>
      <c r="BQ63" s="684">
        <f>(BQ48*BQ61+BR48*BR61)/(BQ61+BR61)</f>
        <v>10009.741310220741</v>
      </c>
      <c r="BR63" s="684"/>
      <c r="BS63" s="684">
        <f>(BS48*BS61+BT48*BT61)/(BS61+BT61)</f>
        <v>10000.765318758979</v>
      </c>
      <c r="BT63" s="684"/>
      <c r="BU63" s="684">
        <f>(BU48*BU61+BV48*BV61)/(BU61+BV61)</f>
        <v>10020.531895777178</v>
      </c>
      <c r="BV63" s="684"/>
      <c r="BW63" s="684">
        <f>(BW48*BW61+BX48*BX61)/(BW61+BX61)</f>
        <v>10058.149344821395</v>
      </c>
      <c r="BX63" s="684"/>
      <c r="BY63" s="684">
        <f>(BY48*BY61+BZ48*BZ61)/(BY61+BZ61)</f>
        <v>10015.472608340147</v>
      </c>
      <c r="BZ63" s="684"/>
      <c r="CA63" s="684">
        <f>(CA48*CA61+CB48*CB61)/(CA61+CB61)</f>
        <v>10040.271011047405</v>
      </c>
      <c r="CB63" s="684"/>
      <c r="CC63" s="684">
        <f>(CC48*CC61+CD48*CD61)/(CC61+CD61)</f>
        <v>10028.857163882554</v>
      </c>
      <c r="CD63" s="684"/>
      <c r="CE63" s="684">
        <f>(CE48*CE61+CF48*CF61)/(CE61+CF61)</f>
        <v>9994.6178128907868</v>
      </c>
      <c r="CF63" s="684"/>
      <c r="CG63" s="677">
        <f>(CG48*CG61+CH48*CH61)/(CG61+CH61)</f>
        <v>10008.699101560447</v>
      </c>
      <c r="CH63" s="678"/>
      <c r="CI63" s="677">
        <f>(CI48*CI61+CJ48*CJ61)/(CI61+CJ61)</f>
        <v>10080</v>
      </c>
      <c r="CJ63" s="678"/>
    </row>
    <row r="64" spans="2:88" ht="30" customHeight="1">
      <c r="B64" s="681" t="s">
        <v>492</v>
      </c>
      <c r="C64" s="682"/>
      <c r="D64" s="682"/>
    </row>
    <row r="65" spans="53:53" ht="17.25" customHeight="1"/>
    <row r="66" spans="53:53">
      <c r="BA66" s="292"/>
    </row>
  </sheetData>
  <mergeCells count="132">
    <mergeCell ref="CC63:CD63"/>
    <mergeCell ref="CE63:CF63"/>
    <mergeCell ref="CG63:CH63"/>
    <mergeCell ref="CI63:CJ63"/>
    <mergeCell ref="CC6:CD6"/>
    <mergeCell ref="CE6:CF6"/>
    <mergeCell ref="CG6:CH6"/>
    <mergeCell ref="CI6:CJ6"/>
    <mergeCell ref="BY62:BZ62"/>
    <mergeCell ref="CA62:CB62"/>
    <mergeCell ref="CC62:CD62"/>
    <mergeCell ref="CE62:CF62"/>
    <mergeCell ref="CG62:CH62"/>
    <mergeCell ref="CI62:CJ62"/>
    <mergeCell ref="BS63:BT63"/>
    <mergeCell ref="BU63:BV63"/>
    <mergeCell ref="BW63:BX63"/>
    <mergeCell ref="BY6:BZ6"/>
    <mergeCell ref="CA6:CB6"/>
    <mergeCell ref="BY63:BZ63"/>
    <mergeCell ref="CA63:CB63"/>
    <mergeCell ref="BI63:BJ63"/>
    <mergeCell ref="BK63:BL63"/>
    <mergeCell ref="BM63:BN63"/>
    <mergeCell ref="BO63:BP63"/>
    <mergeCell ref="BQ63:BR63"/>
    <mergeCell ref="BS6:BT6"/>
    <mergeCell ref="BU6:BV6"/>
    <mergeCell ref="BW6:BX6"/>
    <mergeCell ref="BI62:BJ62"/>
    <mergeCell ref="BK62:BL62"/>
    <mergeCell ref="BM62:BN62"/>
    <mergeCell ref="BO62:BP62"/>
    <mergeCell ref="BQ62:BR62"/>
    <mergeCell ref="BS62:BT62"/>
    <mergeCell ref="BU62:BV62"/>
    <mergeCell ref="BW62:BX62"/>
    <mergeCell ref="BI6:BJ6"/>
    <mergeCell ref="BK6:BL6"/>
    <mergeCell ref="BM6:BN6"/>
    <mergeCell ref="BO6:BP6"/>
    <mergeCell ref="BQ6:BR6"/>
    <mergeCell ref="BA63:BB63"/>
    <mergeCell ref="BC63:BD63"/>
    <mergeCell ref="BE63:BF63"/>
    <mergeCell ref="BG63:BH63"/>
    <mergeCell ref="BA6:BB6"/>
    <mergeCell ref="BC6:BD6"/>
    <mergeCell ref="BE6:BF6"/>
    <mergeCell ref="BG6:BH6"/>
    <mergeCell ref="BA62:BB62"/>
    <mergeCell ref="BC62:BD62"/>
    <mergeCell ref="BE62:BF62"/>
    <mergeCell ref="BG62:BH62"/>
    <mergeCell ref="AY63:AZ63"/>
    <mergeCell ref="AS62:AT62"/>
    <mergeCell ref="AU62:AV62"/>
    <mergeCell ref="AW62:AX62"/>
    <mergeCell ref="AY62:AZ62"/>
    <mergeCell ref="AY6:AZ6"/>
    <mergeCell ref="B64:D64"/>
    <mergeCell ref="AS6:AT6"/>
    <mergeCell ref="AU6:AV6"/>
    <mergeCell ref="AW6:AX6"/>
    <mergeCell ref="AS63:AT63"/>
    <mergeCell ref="AU63:AV63"/>
    <mergeCell ref="AW63:AX63"/>
    <mergeCell ref="AE63:AF63"/>
    <mergeCell ref="AG63:AH63"/>
    <mergeCell ref="AI63:AJ63"/>
    <mergeCell ref="AK63:AL63"/>
    <mergeCell ref="AM63:AN63"/>
    <mergeCell ref="AO63:AP63"/>
    <mergeCell ref="S63:T63"/>
    <mergeCell ref="U63:V63"/>
    <mergeCell ref="AQ63:AR63"/>
    <mergeCell ref="AQ62:AR62"/>
    <mergeCell ref="AG62:AH62"/>
    <mergeCell ref="AO62:AP62"/>
    <mergeCell ref="AM62:AN62"/>
    <mergeCell ref="AI62:AJ62"/>
    <mergeCell ref="AK62:AL62"/>
    <mergeCell ref="E63:F63"/>
    <mergeCell ref="G63:H63"/>
    <mergeCell ref="I63:J63"/>
    <mergeCell ref="K63:L63"/>
    <mergeCell ref="M63:N63"/>
    <mergeCell ref="O63:P63"/>
    <mergeCell ref="Q63:R63"/>
    <mergeCell ref="AA62:AB62"/>
    <mergeCell ref="AC62:AD62"/>
    <mergeCell ref="AE62:AF62"/>
    <mergeCell ref="O62:P62"/>
    <mergeCell ref="W63:X63"/>
    <mergeCell ref="AA63:AB63"/>
    <mergeCell ref="AC63:AD63"/>
    <mergeCell ref="Y63:Z63"/>
    <mergeCell ref="M62:N62"/>
    <mergeCell ref="B57:D57"/>
    <mergeCell ref="E62:F62"/>
    <mergeCell ref="G62:H62"/>
    <mergeCell ref="I62:J62"/>
    <mergeCell ref="K62:L62"/>
    <mergeCell ref="I6:J6"/>
    <mergeCell ref="AI6:AJ6"/>
    <mergeCell ref="AK6:AL6"/>
    <mergeCell ref="Q62:R62"/>
    <mergeCell ref="S62:T62"/>
    <mergeCell ref="U62:V62"/>
    <mergeCell ref="W62:X62"/>
    <mergeCell ref="Y62:Z62"/>
    <mergeCell ref="AQ6:AR6"/>
    <mergeCell ref="AE6:AF6"/>
    <mergeCell ref="AG6:AH6"/>
    <mergeCell ref="B37:D37"/>
    <mergeCell ref="W6:X6"/>
    <mergeCell ref="Y6:Z6"/>
    <mergeCell ref="AA6:AB6"/>
    <mergeCell ref="AC6:AD6"/>
    <mergeCell ref="K6:L6"/>
    <mergeCell ref="M6:N6"/>
    <mergeCell ref="O6:P6"/>
    <mergeCell ref="Q6:R6"/>
    <mergeCell ref="S6:T6"/>
    <mergeCell ref="U6:V6"/>
    <mergeCell ref="B6:B7"/>
    <mergeCell ref="C6:C7"/>
    <mergeCell ref="D6:D7"/>
    <mergeCell ref="E6:F6"/>
    <mergeCell ref="G6:H6"/>
    <mergeCell ref="AM6:AN6"/>
    <mergeCell ref="AO6:AP6"/>
  </mergeCells>
  <pageMargins left="0.38" right="0.42" top="0.7" bottom="0.74803149606299202" header="0.25" footer="0.31496062992126"/>
  <pageSetup scale="51" fitToWidth="2" orientation="portrait" r:id="rId1"/>
  <colBreaks count="13" manualBreakCount="13">
    <brk id="8" max="1048575" man="1"/>
    <brk id="16" max="1048575" man="1"/>
    <brk id="20" max="1048575" man="1"/>
    <brk id="24" max="1048575" man="1"/>
    <brk id="28" max="1048575" man="1"/>
    <brk id="32" max="1048575" man="1"/>
    <brk id="36" max="1048575" man="1"/>
    <brk id="40" max="1048575" man="1"/>
    <brk id="44" max="1048575" man="1"/>
    <brk id="48" max="1048575" man="1"/>
    <brk id="52" max="1048575" man="1"/>
    <brk id="58" max="1048575" man="1"/>
    <brk id="64" max="1048575" man="1"/>
  </colBreaks>
</worksheet>
</file>

<file path=xl/worksheets/sheet22.xml><?xml version="1.0" encoding="utf-8"?>
<worksheet xmlns="http://schemas.openxmlformats.org/spreadsheetml/2006/main" xmlns:r="http://schemas.openxmlformats.org/officeDocument/2006/relationships">
  <sheetPr>
    <pageSetUpPr fitToPage="1"/>
  </sheetPr>
  <dimension ref="B2:L23"/>
  <sheetViews>
    <sheetView showGridLines="0" topLeftCell="A4" workbookViewId="0">
      <selection activeCell="E20" sqref="E20"/>
    </sheetView>
  </sheetViews>
  <sheetFormatPr defaultColWidth="9.140625" defaultRowHeight="14.25"/>
  <cols>
    <col min="1" max="1" width="9.140625" style="5"/>
    <col min="2" max="2" width="40.28515625" style="5" customWidth="1"/>
    <col min="3" max="4" width="14" style="5" customWidth="1"/>
    <col min="5" max="5" width="15.7109375" style="5" customWidth="1"/>
    <col min="6" max="6" width="12.5703125" style="5" customWidth="1"/>
    <col min="7" max="7" width="14.7109375" style="5" customWidth="1"/>
    <col min="8" max="10" width="13.42578125" style="5" customWidth="1"/>
    <col min="11" max="11" width="15.140625" style="5" customWidth="1"/>
    <col min="12" max="12" width="15.7109375" style="5" customWidth="1"/>
    <col min="13" max="16384" width="9.140625" style="5"/>
  </cols>
  <sheetData>
    <row r="2" spans="2:12" ht="15.75">
      <c r="B2" s="53"/>
      <c r="C2" s="53"/>
      <c r="D2" s="53"/>
      <c r="E2" s="53"/>
      <c r="F2" s="53"/>
      <c r="G2" s="126" t="s">
        <v>395</v>
      </c>
      <c r="H2" s="126"/>
      <c r="I2" s="126"/>
      <c r="J2" s="126"/>
      <c r="K2" s="53"/>
      <c r="L2" s="53"/>
    </row>
    <row r="3" spans="2:12" ht="15.75">
      <c r="B3" s="53"/>
      <c r="C3" s="53"/>
      <c r="D3" s="53"/>
      <c r="E3" s="53"/>
      <c r="F3" s="53"/>
      <c r="G3" s="126" t="s">
        <v>396</v>
      </c>
      <c r="H3" s="126"/>
      <c r="I3" s="126"/>
      <c r="J3" s="126"/>
      <c r="K3" s="53"/>
      <c r="L3" s="53"/>
    </row>
    <row r="4" spans="2:12" ht="15.75">
      <c r="B4" s="53"/>
      <c r="C4" s="53"/>
      <c r="D4" s="53"/>
      <c r="E4" s="53"/>
      <c r="F4" s="53"/>
      <c r="G4" s="52" t="s">
        <v>320</v>
      </c>
      <c r="H4" s="52"/>
      <c r="I4" s="52"/>
      <c r="J4" s="52"/>
      <c r="K4" s="53"/>
      <c r="L4" s="53"/>
    </row>
    <row r="5" spans="2:12" ht="15">
      <c r="B5" s="53"/>
      <c r="C5" s="53"/>
      <c r="D5" s="53"/>
      <c r="E5" s="53"/>
      <c r="F5" s="53"/>
      <c r="G5" s="53"/>
      <c r="H5" s="53"/>
      <c r="I5" s="53"/>
      <c r="J5" s="53"/>
      <c r="K5" s="53"/>
      <c r="L5" s="53"/>
    </row>
    <row r="6" spans="2:12" ht="15" customHeight="1">
      <c r="B6" s="647" t="s">
        <v>16</v>
      </c>
      <c r="C6" s="647" t="s">
        <v>224</v>
      </c>
      <c r="D6" s="647" t="s">
        <v>38</v>
      </c>
      <c r="E6" s="603" t="s">
        <v>249</v>
      </c>
      <c r="F6" s="607"/>
      <c r="G6" s="606"/>
      <c r="H6" s="601" t="s">
        <v>634</v>
      </c>
      <c r="I6" s="601"/>
      <c r="J6" s="601"/>
      <c r="K6" s="601" t="s">
        <v>607</v>
      </c>
      <c r="L6" s="601"/>
    </row>
    <row r="7" spans="2:12" ht="15" customHeight="1">
      <c r="B7" s="647"/>
      <c r="C7" s="647"/>
      <c r="D7" s="647"/>
      <c r="E7" s="603" t="s">
        <v>648</v>
      </c>
      <c r="F7" s="604"/>
      <c r="G7" s="605"/>
      <c r="H7" s="603" t="s">
        <v>649</v>
      </c>
      <c r="I7" s="607"/>
      <c r="J7" s="606"/>
      <c r="K7" s="603" t="s">
        <v>650</v>
      </c>
      <c r="L7" s="606"/>
    </row>
    <row r="8" spans="2:12" ht="65.25" customHeight="1">
      <c r="B8" s="647"/>
      <c r="C8" s="647"/>
      <c r="D8" s="647"/>
      <c r="E8" s="173" t="str">
        <f>'F1'!F8</f>
        <v>MYT order dated 28.06.2024</v>
      </c>
      <c r="F8" s="173" t="str">
        <f>'F1'!G8</f>
        <v xml:space="preserve">April-March     </v>
      </c>
      <c r="G8" s="173" t="str">
        <f>'F1'!H8</f>
        <v>True-Up requirement</v>
      </c>
      <c r="H8" s="173" t="str">
        <f>'F1'!I8</f>
        <v>MYT order dated 28.06.2024</v>
      </c>
      <c r="I8" s="173" t="str">
        <f>'F1'!J8</f>
        <v>Annual Tariff Order dated 29.04.2025</v>
      </c>
      <c r="J8" s="173" t="str">
        <f>'F1'!K8</f>
        <v xml:space="preserve">April-March     </v>
      </c>
      <c r="K8" s="173" t="str">
        <f>'F1'!L8</f>
        <v>MYT/Tariff Order</v>
      </c>
      <c r="L8" s="173" t="str">
        <f>'F1'!M8</f>
        <v xml:space="preserve">April-March     </v>
      </c>
    </row>
    <row r="9" spans="2:12" ht="36.75" customHeight="1">
      <c r="B9" s="647"/>
      <c r="C9" s="647"/>
      <c r="D9" s="647"/>
      <c r="E9" s="173" t="s">
        <v>9</v>
      </c>
      <c r="F9" s="173" t="s">
        <v>11</v>
      </c>
      <c r="G9" s="173" t="s">
        <v>251</v>
      </c>
      <c r="H9" s="173" t="s">
        <v>9</v>
      </c>
      <c r="I9" s="173" t="s">
        <v>9</v>
      </c>
      <c r="J9" s="173" t="s">
        <v>394</v>
      </c>
      <c r="K9" s="173" t="s">
        <v>9</v>
      </c>
      <c r="L9" s="173" t="s">
        <v>394</v>
      </c>
    </row>
    <row r="10" spans="2:12" ht="15">
      <c r="B10" s="509" t="s">
        <v>181</v>
      </c>
      <c r="C10" s="494" t="s">
        <v>326</v>
      </c>
      <c r="D10" s="494" t="s">
        <v>41</v>
      </c>
      <c r="E10" s="64">
        <v>5.75</v>
      </c>
      <c r="F10" s="107">
        <v>6.0430000000000001</v>
      </c>
      <c r="G10" s="107">
        <f>F10</f>
        <v>6.0430000000000001</v>
      </c>
      <c r="H10" s="64">
        <v>5.75</v>
      </c>
      <c r="I10" s="64">
        <v>5.75</v>
      </c>
      <c r="J10" s="64">
        <v>5.75</v>
      </c>
      <c r="K10" s="64">
        <v>5.75</v>
      </c>
      <c r="L10" s="64">
        <v>5.75</v>
      </c>
    </row>
    <row r="11" spans="2:12" ht="15">
      <c r="B11" s="510" t="s">
        <v>222</v>
      </c>
      <c r="C11" s="511" t="s">
        <v>336</v>
      </c>
      <c r="D11" s="511" t="s">
        <v>48</v>
      </c>
      <c r="E11" s="64">
        <v>2300</v>
      </c>
      <c r="F11" s="107">
        <v>2296.3000000000002</v>
      </c>
      <c r="G11" s="107">
        <f t="shared" ref="G11:G16" si="0">F11</f>
        <v>2296.3000000000002</v>
      </c>
      <c r="H11" s="64">
        <v>2300</v>
      </c>
      <c r="I11" s="64">
        <v>2300</v>
      </c>
      <c r="J11" s="64">
        <v>2300</v>
      </c>
      <c r="K11" s="64">
        <v>2300</v>
      </c>
      <c r="L11" s="64">
        <v>2300</v>
      </c>
    </row>
    <row r="12" spans="2:12" ht="15">
      <c r="B12" s="509" t="s">
        <v>321</v>
      </c>
      <c r="C12" s="494" t="s">
        <v>327</v>
      </c>
      <c r="D12" s="494" t="s">
        <v>50</v>
      </c>
      <c r="E12" s="64">
        <v>0.5</v>
      </c>
      <c r="F12" s="107">
        <v>0.11899999999999999</v>
      </c>
      <c r="G12" s="107">
        <f t="shared" si="0"/>
        <v>0.11899999999999999</v>
      </c>
      <c r="H12" s="64">
        <v>0.5</v>
      </c>
      <c r="I12" s="64">
        <v>0.5</v>
      </c>
      <c r="J12" s="64">
        <v>0.5</v>
      </c>
      <c r="K12" s="64">
        <v>0.5</v>
      </c>
      <c r="L12" s="64">
        <v>0.5</v>
      </c>
    </row>
    <row r="13" spans="2:12" ht="15">
      <c r="B13" s="509" t="s">
        <v>322</v>
      </c>
      <c r="C13" s="494" t="s">
        <v>328</v>
      </c>
      <c r="D13" s="494" t="s">
        <v>329</v>
      </c>
      <c r="E13" s="512">
        <f>10.012</f>
        <v>10.012</v>
      </c>
      <c r="F13" s="512">
        <f>E13</f>
        <v>10.012</v>
      </c>
      <c r="G13" s="107">
        <f t="shared" si="0"/>
        <v>10.012</v>
      </c>
      <c r="H13" s="512">
        <v>10</v>
      </c>
      <c r="I13" s="512">
        <v>10</v>
      </c>
      <c r="J13" s="512">
        <v>10</v>
      </c>
      <c r="K13" s="512">
        <v>10</v>
      </c>
      <c r="L13" s="512">
        <v>10</v>
      </c>
    </row>
    <row r="14" spans="2:12" ht="15">
      <c r="B14" s="509" t="s">
        <v>323</v>
      </c>
      <c r="C14" s="494" t="s">
        <v>330</v>
      </c>
      <c r="D14" s="494" t="s">
        <v>331</v>
      </c>
      <c r="E14" s="512">
        <f>0.0677</f>
        <v>6.7699999999999996E-2</v>
      </c>
      <c r="F14" s="512">
        <f t="shared" ref="F14:F16" si="1">E14</f>
        <v>6.7699999999999996E-2</v>
      </c>
      <c r="G14" s="107">
        <f t="shared" si="0"/>
        <v>6.7699999999999996E-2</v>
      </c>
      <c r="H14" s="64">
        <v>6.7000000000000004E-2</v>
      </c>
      <c r="I14" s="64">
        <v>7.0000000000000007E-2</v>
      </c>
      <c r="J14" s="64">
        <v>6.7000000000000004E-2</v>
      </c>
      <c r="K14" s="64">
        <v>6.7000000000000004E-2</v>
      </c>
      <c r="L14" s="64">
        <v>6.7000000000000004E-2</v>
      </c>
    </row>
    <row r="15" spans="2:12" ht="15">
      <c r="B15" s="509" t="s">
        <v>337</v>
      </c>
      <c r="C15" s="494" t="s">
        <v>332</v>
      </c>
      <c r="D15" s="494" t="s">
        <v>318</v>
      </c>
      <c r="E15" s="512">
        <f>'F11'!AC62-85</f>
        <v>3677.4488243787246</v>
      </c>
      <c r="F15" s="512">
        <f t="shared" si="1"/>
        <v>3677.4488243787246</v>
      </c>
      <c r="G15" s="107">
        <f t="shared" si="0"/>
        <v>3677.4488243787246</v>
      </c>
      <c r="H15" s="64">
        <v>3808.8</v>
      </c>
      <c r="I15" s="64">
        <v>3600</v>
      </c>
      <c r="J15" s="64">
        <f>'F11'!AO62</f>
        <v>3837.9964030249594</v>
      </c>
      <c r="K15" s="64">
        <v>3808.8</v>
      </c>
      <c r="L15" s="64">
        <f>J15</f>
        <v>3837.9964030249594</v>
      </c>
    </row>
    <row r="16" spans="2:12" ht="15">
      <c r="B16" s="509" t="s">
        <v>324</v>
      </c>
      <c r="C16" s="494" t="s">
        <v>333</v>
      </c>
      <c r="D16" s="494" t="s">
        <v>334</v>
      </c>
      <c r="E16" s="512">
        <f>'F11'!AC63/1000</f>
        <v>5.9525841929826608</v>
      </c>
      <c r="F16" s="512">
        <f t="shared" si="1"/>
        <v>5.9525841929826608</v>
      </c>
      <c r="G16" s="107">
        <f t="shared" si="0"/>
        <v>5.9525841929826608</v>
      </c>
      <c r="H16" s="512">
        <v>5.8643999999999998</v>
      </c>
      <c r="I16" s="512">
        <v>5.0640000000000001</v>
      </c>
      <c r="J16" s="512">
        <f>'F11'!AO63/1000</f>
        <v>5.2671172792241094</v>
      </c>
      <c r="K16" s="512">
        <v>5.8643999999999998</v>
      </c>
      <c r="L16" s="512">
        <f>J16</f>
        <v>5.2671172792241094</v>
      </c>
    </row>
    <row r="17" spans="2:12" ht="15">
      <c r="B17" s="509" t="s">
        <v>325</v>
      </c>
      <c r="C17" s="494"/>
      <c r="D17" s="494" t="s">
        <v>335</v>
      </c>
      <c r="E17" s="108">
        <f t="shared" ref="E17" si="2">(E11-(E12*E13))/E15</f>
        <v>0.62407231469433733</v>
      </c>
      <c r="F17" s="108">
        <f t="shared" ref="F17:G17" si="3">(F11-(F12*F13))/F15</f>
        <v>0.62410346998852939</v>
      </c>
      <c r="G17" s="108">
        <f t="shared" si="3"/>
        <v>0.62410346998852939</v>
      </c>
      <c r="H17" s="108">
        <f t="shared" ref="H17:L17" si="4">(H11-(H12*H13))/H15</f>
        <v>0.60255198487712658</v>
      </c>
      <c r="I17" s="108">
        <f t="shared" si="4"/>
        <v>0.63749999999999996</v>
      </c>
      <c r="J17" s="108">
        <f t="shared" si="4"/>
        <v>0.59796825192206282</v>
      </c>
      <c r="K17" s="108">
        <f t="shared" si="4"/>
        <v>0.60255198487712658</v>
      </c>
      <c r="L17" s="108">
        <f t="shared" si="4"/>
        <v>0.59796825192206282</v>
      </c>
    </row>
    <row r="18" spans="2:12" ht="30">
      <c r="B18" s="509" t="s">
        <v>733</v>
      </c>
      <c r="C18" s="494"/>
      <c r="D18" s="494" t="s">
        <v>218</v>
      </c>
      <c r="E18" s="108">
        <f t="shared" ref="E18" si="5">ROUND((E17*E16)/(1-E10%),3)</f>
        <v>3.9409999999999998</v>
      </c>
      <c r="F18" s="108">
        <f t="shared" ref="F18:K18" si="6">ROUND((F17*F16)/(1-F10%),3)</f>
        <v>3.9540000000000002</v>
      </c>
      <c r="G18" s="108">
        <f t="shared" si="6"/>
        <v>3.9540000000000002</v>
      </c>
      <c r="H18" s="108">
        <f t="shared" si="6"/>
        <v>3.7490000000000001</v>
      </c>
      <c r="I18" s="108">
        <f t="shared" ref="I18" si="7">ROUND((I17*I16)/(1-I10%),3)</f>
        <v>3.4249999999999998</v>
      </c>
      <c r="J18" s="108">
        <f t="shared" si="6"/>
        <v>3.3420000000000001</v>
      </c>
      <c r="K18" s="108">
        <f t="shared" si="6"/>
        <v>3.7490000000000001</v>
      </c>
      <c r="L18" s="108">
        <f t="shared" ref="L18" si="8">ROUND((L17*L16)/(1-L10%),3)</f>
        <v>3.3420000000000001</v>
      </c>
    </row>
    <row r="19" spans="2:12" ht="30">
      <c r="B19" s="509" t="s">
        <v>734</v>
      </c>
      <c r="C19" s="494"/>
      <c r="D19" s="494" t="s">
        <v>218</v>
      </c>
      <c r="E19" s="108">
        <f t="shared" ref="E19" si="9">ROUND((E14*E12)/(1-E10%),3)</f>
        <v>3.5999999999999997E-2</v>
      </c>
      <c r="F19" s="108">
        <f t="shared" ref="F19:K19" si="10">ROUND((F14*F12)/(1-F10%),3)</f>
        <v>8.9999999999999993E-3</v>
      </c>
      <c r="G19" s="108">
        <f t="shared" si="10"/>
        <v>8.9999999999999993E-3</v>
      </c>
      <c r="H19" s="108">
        <f t="shared" si="10"/>
        <v>3.5999999999999997E-2</v>
      </c>
      <c r="I19" s="108">
        <f t="shared" ref="I19" si="11">ROUND((I14*I12)/(1-I10%),3)</f>
        <v>3.6999999999999998E-2</v>
      </c>
      <c r="J19" s="108">
        <f t="shared" si="10"/>
        <v>3.5999999999999997E-2</v>
      </c>
      <c r="K19" s="108">
        <f t="shared" si="10"/>
        <v>3.5999999999999997E-2</v>
      </c>
      <c r="L19" s="108">
        <f t="shared" ref="L19" si="12">ROUND((L14*L12)/(1-L10%),3)</f>
        <v>3.5999999999999997E-2</v>
      </c>
    </row>
    <row r="20" spans="2:12" ht="15.75">
      <c r="B20" s="513" t="s">
        <v>732</v>
      </c>
      <c r="C20" s="494"/>
      <c r="D20" s="513" t="s">
        <v>218</v>
      </c>
      <c r="E20" s="105">
        <f t="shared" ref="E20" si="13">ROUND((E17*E16+E12*E14)/(1-E10%),3)</f>
        <v>3.9769999999999999</v>
      </c>
      <c r="F20" s="105">
        <f t="shared" ref="F20:K20" si="14">ROUND((F17*F16+F12*F14)/(1-F10%),3)</f>
        <v>3.9630000000000001</v>
      </c>
      <c r="G20" s="105">
        <f t="shared" si="14"/>
        <v>3.9630000000000001</v>
      </c>
      <c r="H20" s="105">
        <f t="shared" si="14"/>
        <v>3.7850000000000001</v>
      </c>
      <c r="I20" s="105">
        <f t="shared" ref="I20" si="15">ROUND((I17*I16+I12*I14)/(1-I10%),3)</f>
        <v>3.4620000000000002</v>
      </c>
      <c r="J20" s="105">
        <f t="shared" si="14"/>
        <v>3.3769999999999998</v>
      </c>
      <c r="K20" s="105">
        <f t="shared" si="14"/>
        <v>3.7850000000000001</v>
      </c>
      <c r="L20" s="105">
        <f t="shared" ref="L20" si="16">ROUND((L17*L16+L12*L14)/(1-L10%),3)</f>
        <v>3.3769999999999998</v>
      </c>
    </row>
    <row r="21" spans="2:12" ht="15">
      <c r="B21" s="53"/>
      <c r="C21" s="53"/>
      <c r="D21" s="53"/>
      <c r="E21" s="53"/>
      <c r="F21" s="53"/>
      <c r="G21" s="53"/>
      <c r="H21" s="53"/>
      <c r="I21" s="53"/>
      <c r="J21" s="53"/>
      <c r="K21" s="53"/>
      <c r="L21" s="53"/>
    </row>
    <row r="22" spans="2:12" ht="87" customHeight="1">
      <c r="B22" s="634" t="s">
        <v>740</v>
      </c>
      <c r="C22" s="634"/>
      <c r="D22" s="634"/>
      <c r="E22" s="634"/>
      <c r="F22" s="634"/>
      <c r="G22" s="634"/>
      <c r="H22" s="634"/>
      <c r="I22" s="634"/>
      <c r="J22" s="634"/>
      <c r="K22" s="634"/>
      <c r="L22" s="634"/>
    </row>
    <row r="23" spans="2:12" ht="24.75" customHeight="1"/>
  </sheetData>
  <mergeCells count="10">
    <mergeCell ref="B22:L22"/>
    <mergeCell ref="K7:L7"/>
    <mergeCell ref="K6:L6"/>
    <mergeCell ref="B6:B9"/>
    <mergeCell ref="C6:C9"/>
    <mergeCell ref="D6:D9"/>
    <mergeCell ref="E6:G6"/>
    <mergeCell ref="E7:G7"/>
    <mergeCell ref="H6:J6"/>
    <mergeCell ref="H7:J7"/>
  </mergeCells>
  <pageMargins left="0.28000000000000003" right="0.37" top="0.75" bottom="0.75" header="0.3" footer="0.3"/>
  <pageSetup paperSize="9" scale="78" orientation="landscape" r:id="rId1"/>
</worksheet>
</file>

<file path=xl/worksheets/sheet23.xml><?xml version="1.0" encoding="utf-8"?>
<worksheet xmlns="http://schemas.openxmlformats.org/spreadsheetml/2006/main" xmlns:r="http://schemas.openxmlformats.org/officeDocument/2006/relationships">
  <sheetPr>
    <pageSetUpPr fitToPage="1"/>
  </sheetPr>
  <dimension ref="B1:Q37"/>
  <sheetViews>
    <sheetView showGridLines="0" topLeftCell="A25" zoomScale="115" zoomScaleNormal="115" workbookViewId="0">
      <selection activeCell="H11" sqref="H11"/>
    </sheetView>
  </sheetViews>
  <sheetFormatPr defaultColWidth="9.140625" defaultRowHeight="14.25"/>
  <cols>
    <col min="1" max="1" width="4.140625" style="5" customWidth="1"/>
    <col min="2" max="2" width="24.140625" style="5" customWidth="1"/>
    <col min="3" max="4" width="12" style="5" bestFit="1" customWidth="1"/>
    <col min="5" max="5" width="9.42578125" style="5" customWidth="1"/>
    <col min="6" max="6" width="10" style="5" customWidth="1"/>
    <col min="7" max="7" width="9.85546875" style="5" customWidth="1"/>
    <col min="8" max="8" width="9.5703125" style="5" customWidth="1"/>
    <col min="9" max="9" width="8.7109375" style="5" customWidth="1"/>
    <col min="10" max="10" width="11.28515625" style="5" bestFit="1" customWidth="1"/>
    <col min="11" max="12" width="10.7109375" style="5" customWidth="1"/>
    <col min="13" max="13" width="9.7109375" style="5" customWidth="1"/>
    <col min="14" max="14" width="10.42578125" style="5" customWidth="1"/>
    <col min="15" max="15" width="10.140625" style="5" customWidth="1"/>
    <col min="16" max="16384" width="9.140625" style="5"/>
  </cols>
  <sheetData>
    <row r="1" spans="2:17" ht="15">
      <c r="B1" s="36"/>
    </row>
    <row r="2" spans="2:17" ht="15.75">
      <c r="I2" s="45" t="s">
        <v>395</v>
      </c>
    </row>
    <row r="3" spans="2:17" ht="15.75">
      <c r="I3" s="45" t="s">
        <v>396</v>
      </c>
    </row>
    <row r="4" spans="2:17" ht="15.75">
      <c r="C4" s="33"/>
      <c r="D4" s="33"/>
      <c r="E4" s="33"/>
      <c r="F4" s="33"/>
      <c r="G4" s="33"/>
      <c r="H4" s="33"/>
      <c r="I4" s="52" t="s">
        <v>338</v>
      </c>
    </row>
    <row r="5" spans="2:17" ht="15">
      <c r="B5" s="143" t="s">
        <v>653</v>
      </c>
      <c r="C5" s="33"/>
      <c r="D5" s="33"/>
      <c r="E5" s="33"/>
      <c r="F5" s="33"/>
      <c r="G5" s="33"/>
      <c r="H5" s="33"/>
      <c r="I5" s="25"/>
    </row>
    <row r="6" spans="2:17" ht="15">
      <c r="B6" s="48" t="s">
        <v>11</v>
      </c>
      <c r="C6" s="22"/>
      <c r="D6" s="22"/>
      <c r="O6" s="22" t="s">
        <v>137</v>
      </c>
    </row>
    <row r="7" spans="2:17" ht="18.75" customHeight="1">
      <c r="B7" s="686" t="s">
        <v>339</v>
      </c>
      <c r="C7" s="690" t="s">
        <v>3</v>
      </c>
      <c r="D7" s="691"/>
      <c r="E7" s="691"/>
      <c r="F7" s="691"/>
      <c r="G7" s="691"/>
      <c r="H7" s="691"/>
      <c r="I7" s="691"/>
      <c r="J7" s="691"/>
      <c r="K7" s="691"/>
      <c r="L7" s="691"/>
      <c r="M7" s="691"/>
      <c r="N7" s="692"/>
      <c r="O7" s="49" t="s">
        <v>150</v>
      </c>
      <c r="P7" s="34"/>
      <c r="Q7" s="34"/>
    </row>
    <row r="8" spans="2:17" ht="15">
      <c r="B8" s="687"/>
      <c r="C8" s="49" t="s">
        <v>138</v>
      </c>
      <c r="D8" s="49" t="s">
        <v>139</v>
      </c>
      <c r="E8" s="37" t="s">
        <v>140</v>
      </c>
      <c r="F8" s="37" t="s">
        <v>141</v>
      </c>
      <c r="G8" s="37" t="s">
        <v>142</v>
      </c>
      <c r="H8" s="37" t="s">
        <v>143</v>
      </c>
      <c r="I8" s="37" t="s">
        <v>144</v>
      </c>
      <c r="J8" s="37" t="s">
        <v>145</v>
      </c>
      <c r="K8" s="37" t="s">
        <v>146</v>
      </c>
      <c r="L8" s="37" t="s">
        <v>147</v>
      </c>
      <c r="M8" s="37" t="s">
        <v>148</v>
      </c>
      <c r="N8" s="37" t="s">
        <v>149</v>
      </c>
      <c r="O8" s="47"/>
    </row>
    <row r="9" spans="2:17" s="23" customFormat="1" ht="15">
      <c r="B9" s="32" t="s">
        <v>644</v>
      </c>
      <c r="C9" s="84">
        <f>C13*70.55%</f>
        <v>485.10532750000004</v>
      </c>
      <c r="D9" s="84">
        <f t="shared" ref="D9:O9" si="0">D13*70.55%</f>
        <v>498.89503049999996</v>
      </c>
      <c r="E9" s="84">
        <f t="shared" si="0"/>
        <v>369.54795499999994</v>
      </c>
      <c r="F9" s="84">
        <f t="shared" si="0"/>
        <v>263.29753849999997</v>
      </c>
      <c r="G9" s="84">
        <f t="shared" si="0"/>
        <v>247.54584</v>
      </c>
      <c r="H9" s="84">
        <f t="shared" si="0"/>
        <v>448.81511300000005</v>
      </c>
      <c r="I9" s="84">
        <f t="shared" si="0"/>
        <v>493.27854500000007</v>
      </c>
      <c r="J9" s="84">
        <f t="shared" si="0"/>
        <v>466.96127849999999</v>
      </c>
      <c r="K9" s="84">
        <f t="shared" si="0"/>
        <v>457.50969500000002</v>
      </c>
      <c r="L9" s="84">
        <f t="shared" si="0"/>
        <v>513.218797</v>
      </c>
      <c r="M9" s="84">
        <f t="shared" si="0"/>
        <v>507.96282200000002</v>
      </c>
      <c r="N9" s="84">
        <f t="shared" si="0"/>
        <v>539.95654149999996</v>
      </c>
      <c r="O9" s="85">
        <f t="shared" si="0"/>
        <v>5292.0944834999991</v>
      </c>
    </row>
    <row r="10" spans="2:17" s="23" customFormat="1" ht="15">
      <c r="B10" s="32"/>
      <c r="C10" s="84"/>
      <c r="D10" s="84"/>
      <c r="E10" s="84"/>
      <c r="F10" s="84"/>
      <c r="G10" s="84"/>
      <c r="H10" s="84"/>
      <c r="I10" s="84"/>
      <c r="J10" s="84"/>
      <c r="K10" s="84"/>
      <c r="L10" s="84"/>
      <c r="M10" s="84"/>
      <c r="N10" s="84"/>
      <c r="O10" s="85"/>
    </row>
    <row r="11" spans="2:17" s="23" customFormat="1" ht="15">
      <c r="B11" s="32" t="s">
        <v>645</v>
      </c>
      <c r="C11" s="84">
        <f>C13*29.45%</f>
        <v>202.4996725</v>
      </c>
      <c r="D11" s="84">
        <f t="shared" ref="D11:O11" si="1">D13*29.45%</f>
        <v>208.25596949999996</v>
      </c>
      <c r="E11" s="84">
        <f t="shared" si="1"/>
        <v>154.26204499999997</v>
      </c>
      <c r="F11" s="84">
        <f t="shared" si="1"/>
        <v>109.90946149999999</v>
      </c>
      <c r="G11" s="84">
        <f t="shared" si="1"/>
        <v>103.33416</v>
      </c>
      <c r="H11" s="84">
        <f t="shared" si="1"/>
        <v>187.350887</v>
      </c>
      <c r="I11" s="84">
        <f t="shared" si="1"/>
        <v>205.91145500000002</v>
      </c>
      <c r="J11" s="84">
        <f t="shared" si="1"/>
        <v>194.92572149999998</v>
      </c>
      <c r="K11" s="84">
        <f t="shared" si="1"/>
        <v>190.98030499999999</v>
      </c>
      <c r="L11" s="84">
        <f t="shared" si="1"/>
        <v>214.23520299999998</v>
      </c>
      <c r="M11" s="84">
        <f t="shared" si="1"/>
        <v>212.041178</v>
      </c>
      <c r="N11" s="84">
        <f t="shared" si="1"/>
        <v>225.39645849999997</v>
      </c>
      <c r="O11" s="85">
        <f t="shared" si="1"/>
        <v>2209.1025164999996</v>
      </c>
    </row>
    <row r="12" spans="2:17" s="23" customFormat="1" ht="15">
      <c r="B12" s="27"/>
      <c r="C12" s="51"/>
      <c r="D12" s="51"/>
      <c r="E12" s="51"/>
      <c r="F12" s="51"/>
      <c r="G12" s="51"/>
      <c r="H12" s="51"/>
      <c r="I12" s="51"/>
      <c r="J12" s="51"/>
      <c r="K12" s="51"/>
      <c r="L12" s="51"/>
      <c r="M12" s="51"/>
      <c r="N12" s="51"/>
      <c r="O12" s="84"/>
    </row>
    <row r="13" spans="2:17" s="23" customFormat="1" ht="15">
      <c r="B13" s="28" t="s">
        <v>136</v>
      </c>
      <c r="C13" s="51">
        <v>687.60500000000002</v>
      </c>
      <c r="D13" s="103">
        <v>707.15099999999995</v>
      </c>
      <c r="E13" s="103">
        <v>523.80999999999995</v>
      </c>
      <c r="F13" s="103">
        <v>373.20699999999999</v>
      </c>
      <c r="G13" s="103">
        <v>350.88</v>
      </c>
      <c r="H13" s="103">
        <v>636.16600000000005</v>
      </c>
      <c r="I13" s="103">
        <v>699.19</v>
      </c>
      <c r="J13" s="103">
        <v>661.88699999999994</v>
      </c>
      <c r="K13" s="103">
        <v>648.49</v>
      </c>
      <c r="L13" s="103">
        <v>727.45399999999995</v>
      </c>
      <c r="M13" s="103">
        <v>720.00400000000002</v>
      </c>
      <c r="N13" s="103">
        <v>765.35299999999995</v>
      </c>
      <c r="O13" s="85">
        <f>SUM(C13:N13)</f>
        <v>7501.1969999999992</v>
      </c>
    </row>
    <row r="14" spans="2:17" s="23" customFormat="1" ht="15">
      <c r="B14" s="130"/>
      <c r="C14" s="115"/>
      <c r="D14" s="115"/>
      <c r="E14" s="115"/>
      <c r="F14" s="115"/>
      <c r="G14" s="115"/>
      <c r="H14" s="115"/>
      <c r="I14" s="115"/>
      <c r="J14" s="115"/>
      <c r="K14" s="115"/>
      <c r="L14" s="115"/>
      <c r="M14" s="115"/>
      <c r="N14" s="115"/>
      <c r="O14" s="130"/>
    </row>
    <row r="15" spans="2:17" s="23" customFormat="1" ht="15">
      <c r="B15" s="130"/>
      <c r="C15" s="115"/>
      <c r="D15" s="115"/>
      <c r="E15" s="115"/>
      <c r="F15" s="115"/>
      <c r="G15" s="115"/>
      <c r="H15" s="115"/>
      <c r="I15" s="115"/>
      <c r="J15" s="115"/>
      <c r="K15" s="115"/>
      <c r="L15" s="115"/>
      <c r="M15" s="115"/>
      <c r="N15" s="115"/>
      <c r="O15" s="130"/>
    </row>
    <row r="16" spans="2:17" s="23" customFormat="1" ht="15">
      <c r="B16" s="143" t="s">
        <v>654</v>
      </c>
      <c r="C16" s="33"/>
      <c r="D16" s="33"/>
      <c r="E16" s="33"/>
      <c r="F16" s="33"/>
      <c r="G16" s="33"/>
      <c r="H16" s="33"/>
      <c r="I16" s="125"/>
      <c r="J16" s="5"/>
      <c r="K16" s="5"/>
      <c r="L16" s="5"/>
      <c r="M16" s="5"/>
      <c r="N16" s="5"/>
      <c r="O16" s="5"/>
    </row>
    <row r="17" spans="2:15" s="23" customFormat="1" ht="15.75" thickBot="1">
      <c r="B17" s="127" t="s">
        <v>8</v>
      </c>
      <c r="C17" s="22"/>
      <c r="D17" s="22"/>
      <c r="E17" s="5"/>
      <c r="F17" s="5"/>
      <c r="G17" s="5"/>
      <c r="H17" s="5"/>
      <c r="I17" s="5"/>
      <c r="J17" s="5"/>
      <c r="K17" s="5"/>
      <c r="L17" s="5"/>
      <c r="M17" s="5"/>
      <c r="N17" s="5"/>
      <c r="O17" s="22" t="s">
        <v>137</v>
      </c>
    </row>
    <row r="18" spans="2:15" s="23" customFormat="1" ht="15">
      <c r="B18" s="688" t="s">
        <v>339</v>
      </c>
      <c r="C18" s="693" t="s">
        <v>3</v>
      </c>
      <c r="D18" s="694"/>
      <c r="E18" s="694"/>
      <c r="F18" s="694"/>
      <c r="G18" s="694"/>
      <c r="H18" s="695"/>
      <c r="I18" s="696" t="s">
        <v>5</v>
      </c>
      <c r="J18" s="697"/>
      <c r="K18" s="697"/>
      <c r="L18" s="697"/>
      <c r="M18" s="697"/>
      <c r="N18" s="698"/>
      <c r="O18" s="525" t="s">
        <v>150</v>
      </c>
    </row>
    <row r="19" spans="2:15" s="23" customFormat="1" ht="15">
      <c r="B19" s="689"/>
      <c r="C19" s="516" t="s">
        <v>138</v>
      </c>
      <c r="D19" s="166" t="s">
        <v>139</v>
      </c>
      <c r="E19" s="37" t="s">
        <v>140</v>
      </c>
      <c r="F19" s="37" t="s">
        <v>141</v>
      </c>
      <c r="G19" s="37" t="s">
        <v>142</v>
      </c>
      <c r="H19" s="517" t="s">
        <v>143</v>
      </c>
      <c r="I19" s="528" t="s">
        <v>144</v>
      </c>
      <c r="J19" s="37" t="s">
        <v>145</v>
      </c>
      <c r="K19" s="37" t="s">
        <v>146</v>
      </c>
      <c r="L19" s="37" t="s">
        <v>147</v>
      </c>
      <c r="M19" s="37" t="s">
        <v>148</v>
      </c>
      <c r="N19" s="517" t="s">
        <v>149</v>
      </c>
      <c r="O19" s="526"/>
    </row>
    <row r="20" spans="2:15" s="23" customFormat="1" ht="15">
      <c r="B20" s="514" t="s">
        <v>644</v>
      </c>
      <c r="C20" s="518">
        <f>C24*70.55%</f>
        <v>481.09456</v>
      </c>
      <c r="D20" s="84">
        <f t="shared" ref="D20:O20" si="2">D24*70.55%</f>
        <v>446.02556600000003</v>
      </c>
      <c r="E20" s="84">
        <f t="shared" si="2"/>
        <v>270.84171429170931</v>
      </c>
      <c r="F20" s="84">
        <f t="shared" si="2"/>
        <v>350.08945367500002</v>
      </c>
      <c r="G20" s="84">
        <f t="shared" si="2"/>
        <v>447.44652413250003</v>
      </c>
      <c r="H20" s="519">
        <f t="shared" si="2"/>
        <v>423.28655140625</v>
      </c>
      <c r="I20" s="518">
        <f t="shared" si="2"/>
        <v>552.6908052120001</v>
      </c>
      <c r="J20" s="84">
        <f t="shared" si="2"/>
        <v>534.86206956000001</v>
      </c>
      <c r="K20" s="84">
        <f t="shared" si="2"/>
        <v>552.6908052120001</v>
      </c>
      <c r="L20" s="84">
        <f t="shared" si="2"/>
        <v>552.6908052120001</v>
      </c>
      <c r="M20" s="84">
        <f t="shared" si="2"/>
        <v>499.204598256</v>
      </c>
      <c r="N20" s="519">
        <f t="shared" si="2"/>
        <v>552.6908052120001</v>
      </c>
      <c r="O20" s="527">
        <f t="shared" si="2"/>
        <v>5663.6142581694594</v>
      </c>
    </row>
    <row r="21" spans="2:15" s="23" customFormat="1" ht="15">
      <c r="B21" s="514"/>
      <c r="C21" s="518"/>
      <c r="D21" s="84"/>
      <c r="E21" s="84"/>
      <c r="F21" s="84"/>
      <c r="G21" s="84"/>
      <c r="H21" s="519"/>
      <c r="I21" s="518"/>
      <c r="J21" s="84"/>
      <c r="K21" s="84"/>
      <c r="L21" s="84"/>
      <c r="M21" s="84"/>
      <c r="N21" s="519"/>
      <c r="O21" s="527"/>
    </row>
    <row r="22" spans="2:15" s="23" customFormat="1" ht="15">
      <c r="B22" s="514" t="s">
        <v>645</v>
      </c>
      <c r="C22" s="518">
        <f>C24*29.45%</f>
        <v>200.82543999999999</v>
      </c>
      <c r="D22" s="84">
        <f t="shared" ref="D22:O22" si="3">D24*29.45%</f>
        <v>186.18643399999999</v>
      </c>
      <c r="E22" s="84">
        <f t="shared" si="3"/>
        <v>113.05866032446264</v>
      </c>
      <c r="F22" s="84">
        <f t="shared" si="3"/>
        <v>146.13939632500001</v>
      </c>
      <c r="G22" s="84">
        <f t="shared" si="3"/>
        <v>186.77959086749999</v>
      </c>
      <c r="H22" s="519">
        <f t="shared" si="3"/>
        <v>176.69438609374998</v>
      </c>
      <c r="I22" s="518">
        <f t="shared" si="3"/>
        <v>230.71217878800002</v>
      </c>
      <c r="J22" s="84">
        <f t="shared" si="3"/>
        <v>223.26985044</v>
      </c>
      <c r="K22" s="84">
        <f t="shared" si="3"/>
        <v>230.71217878800002</v>
      </c>
      <c r="L22" s="84">
        <f t="shared" si="3"/>
        <v>230.71217878800002</v>
      </c>
      <c r="M22" s="84">
        <f t="shared" si="3"/>
        <v>208.38519374399999</v>
      </c>
      <c r="N22" s="519">
        <f t="shared" si="3"/>
        <v>230.71217878800002</v>
      </c>
      <c r="O22" s="527">
        <f t="shared" si="3"/>
        <v>2364.1876669467124</v>
      </c>
    </row>
    <row r="23" spans="2:15" s="23" customFormat="1" ht="15">
      <c r="B23" s="131"/>
      <c r="C23" s="520"/>
      <c r="D23" s="172"/>
      <c r="E23" s="172"/>
      <c r="F23" s="172"/>
      <c r="G23" s="172"/>
      <c r="H23" s="521"/>
      <c r="I23" s="520"/>
      <c r="J23" s="172"/>
      <c r="K23" s="172"/>
      <c r="L23" s="172"/>
      <c r="M23" s="172"/>
      <c r="N23" s="529"/>
      <c r="O23" s="515"/>
    </row>
    <row r="24" spans="2:15" s="23" customFormat="1" ht="15.75" thickBot="1">
      <c r="B24" s="132" t="s">
        <v>136</v>
      </c>
      <c r="C24" s="522">
        <v>681.92</v>
      </c>
      <c r="D24" s="523">
        <v>632.21199999999999</v>
      </c>
      <c r="E24" s="523">
        <v>383.90037461617197</v>
      </c>
      <c r="F24" s="523">
        <v>496.22885000000002</v>
      </c>
      <c r="G24" s="523">
        <v>634.22611500000005</v>
      </c>
      <c r="H24" s="524">
        <v>599.98093749999998</v>
      </c>
      <c r="I24" s="530">
        <v>783.40298400000006</v>
      </c>
      <c r="J24" s="531">
        <v>758.13192000000004</v>
      </c>
      <c r="K24" s="531">
        <v>783.40298400000006</v>
      </c>
      <c r="L24" s="531">
        <v>783.40298400000006</v>
      </c>
      <c r="M24" s="531">
        <v>707.58979199999999</v>
      </c>
      <c r="N24" s="532">
        <v>783.40298400000006</v>
      </c>
      <c r="O24" s="527">
        <f>SUM(C24:N24)</f>
        <v>8027.8019251161722</v>
      </c>
    </row>
    <row r="25" spans="2:15" s="23" customFormat="1" ht="15">
      <c r="B25" s="130"/>
      <c r="C25" s="115"/>
      <c r="D25" s="115"/>
      <c r="E25" s="115"/>
      <c r="F25" s="115"/>
      <c r="G25" s="115"/>
      <c r="H25" s="115"/>
      <c r="I25" s="115"/>
      <c r="J25" s="115"/>
      <c r="K25" s="115"/>
      <c r="L25" s="115"/>
      <c r="M25" s="115"/>
      <c r="N25" s="115"/>
      <c r="O25" s="130"/>
    </row>
    <row r="27" spans="2:15" ht="15">
      <c r="B27" s="143" t="s">
        <v>655</v>
      </c>
      <c r="C27" s="33"/>
      <c r="D27" s="33"/>
      <c r="E27" s="33"/>
      <c r="F27" s="33"/>
      <c r="G27" s="33"/>
      <c r="H27" s="33"/>
      <c r="I27" s="25"/>
      <c r="J27" s="150"/>
      <c r="K27" s="150"/>
      <c r="L27" s="150"/>
      <c r="M27" s="150"/>
      <c r="N27" s="150"/>
    </row>
    <row r="28" spans="2:15" ht="15">
      <c r="B28" s="48" t="s">
        <v>8</v>
      </c>
      <c r="C28" s="22"/>
      <c r="D28" s="22"/>
      <c r="O28" s="22" t="s">
        <v>137</v>
      </c>
    </row>
    <row r="29" spans="2:15" ht="15">
      <c r="B29" s="49" t="s">
        <v>339</v>
      </c>
      <c r="C29" s="49" t="s">
        <v>138</v>
      </c>
      <c r="D29" s="49" t="s">
        <v>139</v>
      </c>
      <c r="E29" s="37" t="s">
        <v>140</v>
      </c>
      <c r="F29" s="37" t="s">
        <v>141</v>
      </c>
      <c r="G29" s="37" t="s">
        <v>142</v>
      </c>
      <c r="H29" s="37" t="s">
        <v>143</v>
      </c>
      <c r="I29" s="37" t="s">
        <v>144</v>
      </c>
      <c r="J29" s="37" t="s">
        <v>145</v>
      </c>
      <c r="K29" s="37" t="s">
        <v>146</v>
      </c>
      <c r="L29" s="37" t="s">
        <v>147</v>
      </c>
      <c r="M29" s="37" t="s">
        <v>148</v>
      </c>
      <c r="N29" s="37" t="s">
        <v>149</v>
      </c>
      <c r="O29" s="37" t="s">
        <v>136</v>
      </c>
    </row>
    <row r="30" spans="2:15" ht="15">
      <c r="B30" s="32" t="s">
        <v>644</v>
      </c>
      <c r="C30" s="84">
        <f>C34*70.55%</f>
        <v>534.86206956000001</v>
      </c>
      <c r="D30" s="84">
        <f t="shared" ref="D30:O30" si="4">D34*70.55%</f>
        <v>552.69099287500001</v>
      </c>
      <c r="E30" s="84">
        <f t="shared" si="4"/>
        <v>267.43116882499999</v>
      </c>
      <c r="F30" s="84">
        <f t="shared" si="4"/>
        <v>508.11901969999997</v>
      </c>
      <c r="G30" s="84">
        <f t="shared" si="4"/>
        <v>552.69099287500001</v>
      </c>
      <c r="H30" s="84">
        <f t="shared" si="4"/>
        <v>534.86206956000001</v>
      </c>
      <c r="I30" s="84">
        <f t="shared" si="4"/>
        <v>552.69099287500001</v>
      </c>
      <c r="J30" s="84">
        <f t="shared" si="4"/>
        <v>534.86206956000001</v>
      </c>
      <c r="K30" s="84">
        <f t="shared" si="4"/>
        <v>552.69099287500001</v>
      </c>
      <c r="L30" s="84">
        <f t="shared" si="4"/>
        <v>552.69099287500001</v>
      </c>
      <c r="M30" s="84">
        <f t="shared" si="4"/>
        <v>499.204598256</v>
      </c>
      <c r="N30" s="84">
        <f t="shared" si="4"/>
        <v>552.69099287500001</v>
      </c>
      <c r="O30" s="85">
        <f t="shared" si="4"/>
        <v>6195.4869527110004</v>
      </c>
    </row>
    <row r="31" spans="2:15" ht="15">
      <c r="B31" s="32"/>
      <c r="C31" s="84"/>
      <c r="D31" s="84"/>
      <c r="E31" s="84"/>
      <c r="F31" s="84"/>
      <c r="G31" s="84"/>
      <c r="H31" s="84"/>
      <c r="I31" s="84"/>
      <c r="J31" s="84"/>
      <c r="K31" s="84"/>
      <c r="L31" s="84"/>
      <c r="M31" s="84"/>
      <c r="N31" s="84"/>
      <c r="O31" s="85"/>
    </row>
    <row r="32" spans="2:15" ht="15">
      <c r="B32" s="32" t="s">
        <v>645</v>
      </c>
      <c r="C32" s="84">
        <f>C34*29.45%</f>
        <v>223.26985043999997</v>
      </c>
      <c r="D32" s="84">
        <f t="shared" ref="D32:O32" si="5">D34*29.45%</f>
        <v>230.71225712499998</v>
      </c>
      <c r="E32" s="84">
        <f t="shared" si="5"/>
        <v>111.63498117499999</v>
      </c>
      <c r="F32" s="84">
        <f t="shared" si="5"/>
        <v>212.10638029999996</v>
      </c>
      <c r="G32" s="84">
        <f t="shared" si="5"/>
        <v>230.71225712499998</v>
      </c>
      <c r="H32" s="84">
        <f t="shared" si="5"/>
        <v>223.26985043999997</v>
      </c>
      <c r="I32" s="84">
        <f t="shared" si="5"/>
        <v>230.71225712499998</v>
      </c>
      <c r="J32" s="84">
        <f t="shared" si="5"/>
        <v>223.26985043999997</v>
      </c>
      <c r="K32" s="84">
        <f t="shared" si="5"/>
        <v>230.71225712499998</v>
      </c>
      <c r="L32" s="84">
        <f t="shared" si="5"/>
        <v>230.71225712499998</v>
      </c>
      <c r="M32" s="84">
        <f t="shared" si="5"/>
        <v>208.38519374399999</v>
      </c>
      <c r="N32" s="84">
        <f t="shared" si="5"/>
        <v>230.71225712499998</v>
      </c>
      <c r="O32" s="85">
        <f t="shared" si="5"/>
        <v>2586.209649289</v>
      </c>
    </row>
    <row r="33" spans="2:15">
      <c r="B33" s="27"/>
      <c r="C33" s="84"/>
      <c r="D33" s="84"/>
      <c r="E33" s="84"/>
      <c r="F33" s="84"/>
      <c r="G33" s="84"/>
      <c r="H33" s="84"/>
      <c r="I33" s="84"/>
      <c r="J33" s="84"/>
      <c r="K33" s="84"/>
      <c r="L33" s="84"/>
      <c r="M33" s="84"/>
      <c r="N33" s="84"/>
      <c r="O33" s="84"/>
    </row>
    <row r="34" spans="2:15" ht="15">
      <c r="B34" s="28" t="s">
        <v>136</v>
      </c>
      <c r="C34" s="84">
        <v>758.13191999999992</v>
      </c>
      <c r="D34" s="84">
        <v>783.40324999999996</v>
      </c>
      <c r="E34" s="86">
        <v>379.06614999999999</v>
      </c>
      <c r="F34" s="86">
        <v>720.22539999999992</v>
      </c>
      <c r="G34" s="86">
        <v>783.40324999999996</v>
      </c>
      <c r="H34" s="86">
        <v>758.13191999999992</v>
      </c>
      <c r="I34" s="84">
        <v>783.40324999999996</v>
      </c>
      <c r="J34" s="84">
        <v>758.13191999999992</v>
      </c>
      <c r="K34" s="84">
        <v>783.40324999999996</v>
      </c>
      <c r="L34" s="84">
        <v>783.40324999999996</v>
      </c>
      <c r="M34" s="84">
        <v>707.58979199999999</v>
      </c>
      <c r="N34" s="84">
        <v>783.40324999999996</v>
      </c>
      <c r="O34" s="85">
        <f>SUM(C34:N34)</f>
        <v>8781.696602</v>
      </c>
    </row>
    <row r="35" spans="2:15">
      <c r="C35" s="42"/>
      <c r="D35" s="42"/>
      <c r="E35" s="42"/>
      <c r="F35" s="42"/>
      <c r="G35" s="42"/>
      <c r="H35" s="42"/>
      <c r="I35" s="42"/>
      <c r="J35" s="42"/>
      <c r="K35" s="42"/>
      <c r="L35" s="42"/>
      <c r="M35" s="42"/>
      <c r="N35" s="42"/>
      <c r="O35" s="42"/>
    </row>
    <row r="37" spans="2:15" ht="120" customHeight="1">
      <c r="B37" s="685" t="s">
        <v>758</v>
      </c>
      <c r="C37" s="685"/>
      <c r="D37" s="685"/>
      <c r="E37" s="685"/>
      <c r="F37" s="685"/>
      <c r="G37" s="685"/>
      <c r="H37" s="685"/>
      <c r="I37" s="685"/>
      <c r="J37" s="685"/>
      <c r="K37" s="685"/>
      <c r="L37" s="685"/>
      <c r="M37" s="685"/>
      <c r="N37" s="685"/>
      <c r="O37" s="685"/>
    </row>
  </sheetData>
  <mergeCells count="6">
    <mergeCell ref="B37:O37"/>
    <mergeCell ref="B7:B8"/>
    <mergeCell ref="B18:B19"/>
    <mergeCell ref="C7:N7"/>
    <mergeCell ref="C18:H18"/>
    <mergeCell ref="I18:N18"/>
  </mergeCells>
  <pageMargins left="0.55118110236220474" right="0.35433070866141736" top="0.39370078740157483" bottom="0.35433070866141736" header="0.35433070866141736" footer="0.35433070866141736"/>
  <pageSetup paperSize="9" scale="86" orientation="landscape" r:id="rId1"/>
  <headerFooter alignWithMargins="0"/>
</worksheet>
</file>

<file path=xl/worksheets/sheet24.xml><?xml version="1.0" encoding="utf-8"?>
<worksheet xmlns="http://schemas.openxmlformats.org/spreadsheetml/2006/main" xmlns:r="http://schemas.openxmlformats.org/officeDocument/2006/relationships">
  <sheetPr>
    <pageSetUpPr fitToPage="1"/>
  </sheetPr>
  <dimension ref="B1:N22"/>
  <sheetViews>
    <sheetView showGridLines="0" zoomScaleSheetLayoutView="70" workbookViewId="0">
      <selection activeCell="I8" sqref="I8"/>
    </sheetView>
  </sheetViews>
  <sheetFormatPr defaultColWidth="9.140625" defaultRowHeight="14.25"/>
  <cols>
    <col min="1" max="1" width="9.140625" style="19"/>
    <col min="2" max="2" width="20.5703125" style="19" customWidth="1"/>
    <col min="3" max="6" width="12.28515625" style="19" customWidth="1"/>
    <col min="7" max="7" width="12.140625" style="19" customWidth="1"/>
    <col min="8" max="9" width="10.28515625" style="19" customWidth="1"/>
    <col min="10" max="11" width="11.85546875" style="19" customWidth="1"/>
    <col min="12" max="12" width="13.5703125" style="19" customWidth="1"/>
    <col min="13" max="14" width="11.85546875" style="19" customWidth="1"/>
    <col min="15" max="16384" width="9.140625" style="19"/>
  </cols>
  <sheetData>
    <row r="1" spans="2:14" s="5" customFormat="1" ht="15">
      <c r="B1" s="36"/>
    </row>
    <row r="2" spans="2:14" s="5" customFormat="1" ht="15" customHeight="1">
      <c r="B2" s="26"/>
      <c r="C2" s="26"/>
      <c r="D2" s="26"/>
      <c r="E2" s="26"/>
      <c r="F2" s="26"/>
      <c r="G2" s="26"/>
      <c r="H2" s="45" t="s">
        <v>395</v>
      </c>
      <c r="I2" s="26"/>
      <c r="J2" s="26"/>
      <c r="K2" s="26"/>
      <c r="L2" s="26"/>
      <c r="M2" s="26"/>
      <c r="N2" s="26"/>
    </row>
    <row r="3" spans="2:14" s="5" customFormat="1" ht="15" customHeight="1">
      <c r="B3" s="26"/>
      <c r="C3" s="26"/>
      <c r="D3" s="26"/>
      <c r="E3" s="26"/>
      <c r="F3" s="26"/>
      <c r="G3" s="26"/>
      <c r="H3" s="45" t="s">
        <v>396</v>
      </c>
      <c r="I3" s="26"/>
      <c r="J3" s="26"/>
      <c r="K3" s="26"/>
      <c r="L3" s="26"/>
      <c r="M3" s="26"/>
      <c r="N3" s="26"/>
    </row>
    <row r="4" spans="2:14" ht="15.75">
      <c r="H4" s="52" t="s">
        <v>340</v>
      </c>
    </row>
    <row r="5" spans="2:14" ht="15">
      <c r="B5" s="48" t="s">
        <v>341</v>
      </c>
      <c r="C5" s="26" t="s">
        <v>571</v>
      </c>
      <c r="N5" s="26" t="s">
        <v>4</v>
      </c>
    </row>
    <row r="6" spans="2:14" ht="15">
      <c r="B6" s="48" t="s">
        <v>11</v>
      </c>
    </row>
    <row r="7" spans="2:14" s="30" customFormat="1" ht="45.75" customHeight="1">
      <c r="B7" s="635" t="s">
        <v>339</v>
      </c>
      <c r="C7" s="700" t="s">
        <v>151</v>
      </c>
      <c r="D7" s="700"/>
      <c r="E7" s="700"/>
      <c r="F7" s="700"/>
      <c r="G7" s="701" t="s">
        <v>152</v>
      </c>
      <c r="H7" s="701"/>
      <c r="I7" s="701"/>
      <c r="J7" s="701" t="s">
        <v>153</v>
      </c>
      <c r="K7" s="701"/>
      <c r="L7" s="701"/>
      <c r="M7" s="701"/>
      <c r="N7" s="701"/>
    </row>
    <row r="8" spans="2:14" ht="108.75" customHeight="1">
      <c r="B8" s="699"/>
      <c r="C8" s="49" t="s">
        <v>178</v>
      </c>
      <c r="D8" s="49" t="s">
        <v>176</v>
      </c>
      <c r="E8" s="102" t="s">
        <v>512</v>
      </c>
      <c r="F8" s="49" t="s">
        <v>177</v>
      </c>
      <c r="G8" s="49" t="s">
        <v>154</v>
      </c>
      <c r="H8" s="49" t="s">
        <v>246</v>
      </c>
      <c r="I8" s="49" t="s">
        <v>155</v>
      </c>
      <c r="J8" s="49" t="s">
        <v>156</v>
      </c>
      <c r="K8" s="49" t="s">
        <v>157</v>
      </c>
      <c r="L8" s="49" t="s">
        <v>493</v>
      </c>
      <c r="M8" s="49" t="s">
        <v>247</v>
      </c>
      <c r="N8" s="50" t="s">
        <v>136</v>
      </c>
    </row>
    <row r="9" spans="2:14" ht="15">
      <c r="B9" s="2"/>
      <c r="C9" s="49"/>
      <c r="D9" s="49"/>
      <c r="E9" s="49"/>
      <c r="F9" s="49"/>
      <c r="G9" s="49"/>
      <c r="H9" s="49"/>
      <c r="I9" s="49"/>
      <c r="J9" s="49"/>
      <c r="K9" s="49"/>
      <c r="L9" s="49"/>
      <c r="M9" s="49"/>
      <c r="N9" s="50"/>
    </row>
    <row r="10" spans="2:14" ht="15">
      <c r="B10" s="32" t="s">
        <v>644</v>
      </c>
      <c r="C10" s="87">
        <f>C14*70.55%</f>
        <v>958.4923</v>
      </c>
      <c r="D10" s="110">
        <f>D14</f>
        <v>3.9773507369557159</v>
      </c>
      <c r="E10" s="87">
        <f>E14*70.55%</f>
        <v>0</v>
      </c>
      <c r="F10" s="2" t="s">
        <v>494</v>
      </c>
      <c r="G10" s="110">
        <f>G14*70.55%</f>
        <v>5292.0944834999991</v>
      </c>
      <c r="H10" s="88">
        <v>0.70550000000000002</v>
      </c>
      <c r="I10" s="2" t="s">
        <v>494</v>
      </c>
      <c r="J10" s="89">
        <f>C10</f>
        <v>958.4923</v>
      </c>
      <c r="K10" s="89">
        <f>K14*H10</f>
        <v>2104.8515893987997</v>
      </c>
      <c r="L10" s="89">
        <f>E10</f>
        <v>0</v>
      </c>
      <c r="M10" s="2" t="s">
        <v>494</v>
      </c>
      <c r="N10" s="89">
        <f>J10+K10+L10</f>
        <v>3063.3438893987995</v>
      </c>
    </row>
    <row r="11" spans="2:14" ht="15">
      <c r="B11" s="32"/>
      <c r="C11" s="87"/>
      <c r="D11" s="3"/>
      <c r="E11" s="87"/>
      <c r="F11" s="3"/>
      <c r="G11" s="110"/>
      <c r="H11" s="3"/>
      <c r="I11" s="3"/>
      <c r="J11" s="89"/>
      <c r="K11" s="89"/>
      <c r="L11" s="89"/>
      <c r="M11" s="3"/>
      <c r="N11" s="89"/>
    </row>
    <row r="12" spans="2:14" ht="15">
      <c r="B12" s="32" t="s">
        <v>645</v>
      </c>
      <c r="C12" s="87">
        <f>C14*29.45%</f>
        <v>400.10769999999997</v>
      </c>
      <c r="D12" s="110">
        <f>D14</f>
        <v>3.9773507369557159</v>
      </c>
      <c r="E12" s="87">
        <f>E14*29.45%</f>
        <v>0</v>
      </c>
      <c r="F12" s="2" t="s">
        <v>494</v>
      </c>
      <c r="G12" s="110">
        <f>G14-G10</f>
        <v>2209.1025165000001</v>
      </c>
      <c r="H12" s="88">
        <v>0.29449999999999998</v>
      </c>
      <c r="I12" s="2" t="s">
        <v>494</v>
      </c>
      <c r="J12" s="89">
        <f t="shared" ref="J12" si="0">C12</f>
        <v>400.10769999999997</v>
      </c>
      <c r="K12" s="89">
        <f>K14-K10</f>
        <v>878.63755220119992</v>
      </c>
      <c r="L12" s="89">
        <f t="shared" ref="L12" si="1">E12</f>
        <v>0</v>
      </c>
      <c r="M12" s="2" t="s">
        <v>494</v>
      </c>
      <c r="N12" s="89">
        <f t="shared" ref="N12" si="2">J12+K12+L12</f>
        <v>1278.7452522011999</v>
      </c>
    </row>
    <row r="13" spans="2:14">
      <c r="B13" s="27"/>
      <c r="C13" s="87"/>
      <c r="D13" s="3"/>
      <c r="E13" s="87"/>
      <c r="F13" s="3"/>
      <c r="G13" s="3"/>
      <c r="H13" s="3"/>
      <c r="I13" s="3"/>
      <c r="J13" s="89"/>
      <c r="K13" s="89"/>
      <c r="L13" s="89"/>
      <c r="M13" s="3"/>
      <c r="N13" s="89"/>
    </row>
    <row r="14" spans="2:14" ht="15">
      <c r="B14" s="28" t="s">
        <v>136</v>
      </c>
      <c r="C14" s="90">
        <v>1358.6</v>
      </c>
      <c r="D14" s="109">
        <f>'F15'!Q19</f>
        <v>3.9773507369557159</v>
      </c>
      <c r="E14" s="90">
        <f>'F15'!Q27</f>
        <v>0</v>
      </c>
      <c r="F14" s="46"/>
      <c r="G14" s="109">
        <f>'F15'!Q17</f>
        <v>7501.1969999999992</v>
      </c>
      <c r="H14" s="91">
        <f>H10+H12</f>
        <v>1</v>
      </c>
      <c r="I14" s="20"/>
      <c r="J14" s="92">
        <f>C14</f>
        <v>1358.6</v>
      </c>
      <c r="K14" s="533">
        <f>'F15'!Q23</f>
        <v>2983.4891415999996</v>
      </c>
      <c r="L14" s="92"/>
      <c r="M14" s="46"/>
      <c r="N14" s="92">
        <f>N10+N12</f>
        <v>4342.0891415999995</v>
      </c>
    </row>
    <row r="15" spans="2:14" ht="15">
      <c r="B15" s="26"/>
    </row>
    <row r="16" spans="2:14" ht="33.75" customHeight="1">
      <c r="B16" s="702" t="s">
        <v>759</v>
      </c>
      <c r="C16" s="703"/>
      <c r="D16" s="703"/>
      <c r="E16" s="703"/>
      <c r="F16" s="703"/>
      <c r="G16" s="703"/>
      <c r="H16" s="703"/>
      <c r="I16" s="703"/>
      <c r="J16" s="703"/>
      <c r="K16" s="703"/>
      <c r="L16" s="703"/>
      <c r="M16" s="703"/>
      <c r="N16" s="704"/>
    </row>
    <row r="19" spans="12:14">
      <c r="N19" s="116"/>
    </row>
    <row r="22" spans="12:14">
      <c r="L22" s="116"/>
    </row>
  </sheetData>
  <mergeCells count="5">
    <mergeCell ref="B7:B8"/>
    <mergeCell ref="C7:F7"/>
    <mergeCell ref="G7:I7"/>
    <mergeCell ref="J7:N7"/>
    <mergeCell ref="B16:N16"/>
  </mergeCells>
  <printOptions horizontalCentered="1"/>
  <pageMargins left="0.27559055118110237" right="0.94488188976377963" top="0.70866141732283472" bottom="0.98425196850393704" header="0.51181102362204722" footer="0.51181102362204722"/>
  <pageSetup paperSize="9" scale="83" orientation="landscape" r:id="rId1"/>
  <headerFooter alignWithMargins="0"/>
</worksheet>
</file>

<file path=xl/worksheets/sheet25.xml><?xml version="1.0" encoding="utf-8"?>
<worksheet xmlns="http://schemas.openxmlformats.org/spreadsheetml/2006/main" xmlns:r="http://schemas.openxmlformats.org/officeDocument/2006/relationships">
  <sheetPr>
    <pageSetUpPr fitToPage="1"/>
  </sheetPr>
  <dimension ref="B1:U36"/>
  <sheetViews>
    <sheetView showGridLines="0" topLeftCell="A7" workbookViewId="0">
      <selection activeCell="L26" sqref="L26"/>
    </sheetView>
  </sheetViews>
  <sheetFormatPr defaultColWidth="9.140625" defaultRowHeight="15"/>
  <cols>
    <col min="1" max="1" width="9.140625" style="6"/>
    <col min="2" max="2" width="5" style="6" customWidth="1"/>
    <col min="3" max="3" width="39.5703125" style="6" customWidth="1"/>
    <col min="4" max="4" width="12.5703125" style="6" customWidth="1"/>
    <col min="5" max="5" width="9.7109375" style="6" customWidth="1"/>
    <col min="6" max="6" width="9.85546875" style="6" customWidth="1"/>
    <col min="7" max="7" width="10" style="6" customWidth="1"/>
    <col min="8" max="8" width="9.42578125" style="6" customWidth="1"/>
    <col min="9" max="9" width="10.85546875" style="6" customWidth="1"/>
    <col min="10" max="10" width="9.42578125" style="6" customWidth="1"/>
    <col min="11" max="11" width="9.5703125" style="6" customWidth="1"/>
    <col min="12" max="12" width="9.42578125" style="6" customWidth="1"/>
    <col min="13" max="13" width="10.7109375" style="6" customWidth="1"/>
    <col min="14" max="14" width="9.5703125" style="6" customWidth="1"/>
    <col min="15" max="15" width="9.42578125" style="6" customWidth="1"/>
    <col min="16" max="16" width="9.28515625" style="6" customWidth="1"/>
    <col min="17" max="17" width="15.42578125" style="6" customWidth="1"/>
    <col min="18" max="18" width="14.140625" style="6" bestFit="1" customWidth="1"/>
    <col min="19" max="19" width="0" style="6" hidden="1" customWidth="1"/>
    <col min="20" max="20" width="9.140625" style="6"/>
    <col min="21" max="21" width="9.5703125" style="6" bestFit="1" customWidth="1"/>
    <col min="22" max="16384" width="9.140625" style="6"/>
  </cols>
  <sheetData>
    <row r="1" spans="2:21" s="53" customFormat="1" ht="15.75">
      <c r="B1" s="93"/>
    </row>
    <row r="2" spans="2:21" s="53" customFormat="1" ht="15" customHeight="1"/>
    <row r="3" spans="2:21" s="53" customFormat="1" ht="15" customHeight="1">
      <c r="I3" s="126" t="s">
        <v>395</v>
      </c>
    </row>
    <row r="4" spans="2:21" s="53" customFormat="1" ht="15" customHeight="1">
      <c r="I4" s="126" t="s">
        <v>396</v>
      </c>
    </row>
    <row r="5" spans="2:21" ht="15.75">
      <c r="B5" s="54" t="s">
        <v>652</v>
      </c>
      <c r="I5" s="52" t="s">
        <v>344</v>
      </c>
    </row>
    <row r="6" spans="2:21" ht="15.75">
      <c r="B6" s="94" t="s">
        <v>11</v>
      </c>
    </row>
    <row r="7" spans="2:21" ht="31.5">
      <c r="B7" s="154" t="s">
        <v>207</v>
      </c>
      <c r="C7" s="154" t="s">
        <v>16</v>
      </c>
      <c r="D7" s="154" t="s">
        <v>38</v>
      </c>
      <c r="E7" s="81" t="s">
        <v>138</v>
      </c>
      <c r="F7" s="81" t="s">
        <v>139</v>
      </c>
      <c r="G7" s="95" t="s">
        <v>140</v>
      </c>
      <c r="H7" s="95" t="s">
        <v>141</v>
      </c>
      <c r="I7" s="95" t="s">
        <v>142</v>
      </c>
      <c r="J7" s="95" t="s">
        <v>143</v>
      </c>
      <c r="K7" s="95" t="s">
        <v>144</v>
      </c>
      <c r="L7" s="95" t="s">
        <v>145</v>
      </c>
      <c r="M7" s="95" t="s">
        <v>146</v>
      </c>
      <c r="N7" s="95" t="s">
        <v>147</v>
      </c>
      <c r="O7" s="95" t="s">
        <v>148</v>
      </c>
      <c r="P7" s="95" t="s">
        <v>149</v>
      </c>
      <c r="Q7" s="167" t="s">
        <v>136</v>
      </c>
    </row>
    <row r="8" spans="2:21" ht="15.75" hidden="1">
      <c r="B8" s="586"/>
      <c r="C8" s="586"/>
      <c r="D8" s="586"/>
      <c r="E8" s="473">
        <v>30</v>
      </c>
      <c r="F8" s="473">
        <v>31</v>
      </c>
      <c r="G8" s="473">
        <v>30</v>
      </c>
      <c r="H8" s="473">
        <v>31</v>
      </c>
      <c r="I8" s="473">
        <v>31</v>
      </c>
      <c r="J8" s="473">
        <v>30</v>
      </c>
      <c r="K8" s="473">
        <v>31</v>
      </c>
      <c r="L8" s="473">
        <v>30</v>
      </c>
      <c r="M8" s="473">
        <v>31</v>
      </c>
      <c r="N8" s="473">
        <v>31</v>
      </c>
      <c r="O8" s="473">
        <v>28</v>
      </c>
      <c r="P8" s="473">
        <v>31</v>
      </c>
      <c r="Q8" s="473">
        <f>SUM(E8:P8)</f>
        <v>365</v>
      </c>
    </row>
    <row r="9" spans="2:21" ht="15.75">
      <c r="B9" s="170">
        <v>1</v>
      </c>
      <c r="C9" s="96" t="s">
        <v>182</v>
      </c>
      <c r="D9" s="170" t="s">
        <v>41</v>
      </c>
      <c r="E9" s="64">
        <v>85</v>
      </c>
      <c r="F9" s="64">
        <v>85</v>
      </c>
      <c r="G9" s="64">
        <v>85</v>
      </c>
      <c r="H9" s="64">
        <v>85</v>
      </c>
      <c r="I9" s="64">
        <v>85</v>
      </c>
      <c r="J9" s="64">
        <v>85</v>
      </c>
      <c r="K9" s="64">
        <v>85</v>
      </c>
      <c r="L9" s="64">
        <v>85</v>
      </c>
      <c r="M9" s="64">
        <v>85</v>
      </c>
      <c r="N9" s="64">
        <v>85</v>
      </c>
      <c r="O9" s="64">
        <v>85</v>
      </c>
      <c r="P9" s="64">
        <v>85</v>
      </c>
      <c r="Q9" s="104">
        <v>85</v>
      </c>
    </row>
    <row r="10" spans="2:21" ht="15.75">
      <c r="B10" s="170">
        <f>B9+1</f>
        <v>2</v>
      </c>
      <c r="C10" s="96" t="s">
        <v>208</v>
      </c>
      <c r="D10" s="170" t="s">
        <v>41</v>
      </c>
      <c r="E10" s="64">
        <f>814.32/30/27.144*100</f>
        <v>100.00000000000003</v>
      </c>
      <c r="F10" s="64">
        <f>837.405/31/27.144*100</f>
        <v>99.517626422520749</v>
      </c>
      <c r="G10" s="64">
        <f>607.802/30/27.144*100</f>
        <v>74.639208173690946</v>
      </c>
      <c r="H10" s="64">
        <f>420.732/31/27.144*100</f>
        <v>50.000000000000014</v>
      </c>
      <c r="I10" s="64">
        <f>420.732/31/27.144*100</f>
        <v>50.000000000000014</v>
      </c>
      <c r="J10" s="64">
        <f>755.275/30/27.144*100</f>
        <v>92.749164947440804</v>
      </c>
      <c r="K10" s="64">
        <f>800.333/31/27.144*100</f>
        <v>95.111971516309666</v>
      </c>
      <c r="L10" s="64">
        <f>791.99/30/27.144*100</f>
        <v>97.257834757834772</v>
      </c>
      <c r="M10" s="64">
        <f>755.791/31/27.144*100</f>
        <v>89.818578097221049</v>
      </c>
      <c r="N10" s="64">
        <f>808.059/31/27.144*100</f>
        <v>96.030133196429077</v>
      </c>
      <c r="O10" s="64">
        <f>733.911/28/27.144*100</f>
        <v>96.563171024377922</v>
      </c>
      <c r="P10" s="64">
        <f>792.78/31/27.144*100</f>
        <v>94.214369242177938</v>
      </c>
      <c r="Q10" s="146">
        <f>8539.13/365/27.144*100</f>
        <v>86.188022076071206</v>
      </c>
    </row>
    <row r="11" spans="2:21" ht="15.75">
      <c r="B11" s="170">
        <f t="shared" ref="B11:B27" si="0">B10+1</f>
        <v>3</v>
      </c>
      <c r="C11" s="96" t="s">
        <v>209</v>
      </c>
      <c r="D11" s="170" t="s">
        <v>41</v>
      </c>
      <c r="E11" s="64">
        <v>100</v>
      </c>
      <c r="F11" s="64">
        <f>SUMPRODUCT($E$8:F8,$E$10:F10)/SUM($E$8:F8)</f>
        <v>99.754859329477767</v>
      </c>
      <c r="G11" s="64">
        <f>SUMPRODUCT($E$8:G8,$E$10:G10)/SUM($E$8:G8)</f>
        <v>91.474974333064537</v>
      </c>
      <c r="H11" s="64">
        <f>SUMPRODUCT($E$8:H8,$E$10:H10)/SUM($E$8:H8)</f>
        <v>80.936251346794037</v>
      </c>
      <c r="I11" s="64">
        <f>SUMPRODUCT($E$8:I8,$E$10:I10)/SUM($E$8:I8)</f>
        <v>74.668121988946879</v>
      </c>
      <c r="J11" s="64">
        <f>SUMPRODUCT($E$8:J8,$E$10:J10)/SUM($E$8:J8)</f>
        <v>77.63222739197866</v>
      </c>
      <c r="K11" s="64">
        <f>SUMPRODUCT($E$8:K8,$E$10:K10)/SUM($E$8:K8)</f>
        <v>80.164339858587368</v>
      </c>
      <c r="L11" s="64">
        <f>SUMPRODUCT($E$8:L8,$E$10:L10)/SUM($E$8:L8)</f>
        <v>82.265999067511217</v>
      </c>
      <c r="M11" s="64">
        <f>SUMPRODUCT($E$8:M8,$E$10:M10)/SUM($E$8:M8)</f>
        <v>83.1173807035876</v>
      </c>
      <c r="N11" s="64">
        <f>SUMPRODUCT($E$8:N8,$E$10:N10)/SUM($E$8:N8)</f>
        <v>84.42553536789508</v>
      </c>
      <c r="O11" s="64">
        <f>SUMPRODUCT($E$8:O8,$E$10:O10)/SUM($E$8:O8)</f>
        <v>85.443061710354712</v>
      </c>
      <c r="P11" s="64">
        <f>SUMPRODUCT($E$8:P8,$E$10:P10)/SUM($E$8:P8)</f>
        <v>86.188022076071206</v>
      </c>
      <c r="Q11" s="146">
        <f>SUMPRODUCT($E$8:Q8,$E$10:Q10)/SUM($E$8:Q8)</f>
        <v>86.188022076071206</v>
      </c>
    </row>
    <row r="12" spans="2:21" ht="15.75">
      <c r="B12" s="170">
        <f t="shared" si="0"/>
        <v>4</v>
      </c>
      <c r="C12" s="96" t="s">
        <v>42</v>
      </c>
      <c r="D12" s="170" t="s">
        <v>41</v>
      </c>
      <c r="E12" s="64">
        <v>85</v>
      </c>
      <c r="F12" s="64">
        <v>85</v>
      </c>
      <c r="G12" s="64">
        <v>85</v>
      </c>
      <c r="H12" s="64">
        <v>85</v>
      </c>
      <c r="I12" s="64">
        <v>85</v>
      </c>
      <c r="J12" s="64">
        <v>85</v>
      </c>
      <c r="K12" s="64">
        <v>85</v>
      </c>
      <c r="L12" s="64">
        <v>85</v>
      </c>
      <c r="M12" s="64">
        <v>85</v>
      </c>
      <c r="N12" s="64">
        <v>85</v>
      </c>
      <c r="O12" s="64">
        <v>85</v>
      </c>
      <c r="P12" s="64">
        <v>85</v>
      </c>
      <c r="Q12" s="104">
        <v>85</v>
      </c>
    </row>
    <row r="13" spans="2:21" ht="15.75">
      <c r="B13" s="170">
        <f t="shared" si="0"/>
        <v>5</v>
      </c>
      <c r="C13" s="96" t="s">
        <v>210</v>
      </c>
      <c r="D13" s="170" t="s">
        <v>41</v>
      </c>
      <c r="E13" s="64">
        <v>84.435971117005607</v>
      </c>
      <c r="F13" s="64">
        <v>84.033422701387124</v>
      </c>
      <c r="G13" s="64">
        <v>64.323975832596531</v>
      </c>
      <c r="H13" s="64">
        <v>44.351630016257396</v>
      </c>
      <c r="I13" s="64">
        <v>41.702081134784144</v>
      </c>
      <c r="J13" s="64">
        <v>78.118921308576489</v>
      </c>
      <c r="K13" s="64">
        <v>83.084481332534736</v>
      </c>
      <c r="L13" s="64">
        <v>81.285980941153383</v>
      </c>
      <c r="M13" s="64">
        <v>77.066755083996455</v>
      </c>
      <c r="N13" s="64">
        <v>86.449331165682679</v>
      </c>
      <c r="O13" s="64">
        <v>94.736932129173496</v>
      </c>
      <c r="P13" s="64">
        <v>90.951365714991979</v>
      </c>
      <c r="Q13" s="104">
        <v>75.710659334891744</v>
      </c>
    </row>
    <row r="14" spans="2:21" ht="15.75">
      <c r="B14" s="170">
        <f t="shared" si="0"/>
        <v>6</v>
      </c>
      <c r="C14" s="96" t="s">
        <v>211</v>
      </c>
      <c r="D14" s="170" t="s">
        <v>41</v>
      </c>
      <c r="E14" s="64">
        <v>84.435971117005607</v>
      </c>
      <c r="F14" s="64">
        <f>SUMPRODUCT($E$8:F8,$E$13:F13)/SUM($E$8:F8)</f>
        <v>84.231397332019156</v>
      </c>
      <c r="G14" s="64">
        <f>SUMPRODUCT($E$8:G8,$E$13:G13)/SUM($E$8:G8)</f>
        <v>77.668511123418298</v>
      </c>
      <c r="H14" s="64">
        <f>SUMPRODUCT($E$8:H8,$E$13:H13)/SUM($E$8:H8)</f>
        <v>69.202746251926598</v>
      </c>
      <c r="I14" s="64">
        <f>SUMPRODUCT($E$8:I8,$E$13:I13)/SUM($E$8:I8)</f>
        <v>63.630716064793162</v>
      </c>
      <c r="J14" s="64">
        <f>SUMPRODUCT($E$8:J8,$E$13:J13)/SUM($E$8:J8)</f>
        <v>66.005831678528139</v>
      </c>
      <c r="K14" s="64">
        <f>SUMPRODUCT($E$8:K8,$E$13:K13)/SUM($E$8:K8)</f>
        <v>68.479841675136569</v>
      </c>
      <c r="L14" s="64">
        <f>SUMPRODUCT($E$8:L8,$E$13:L13)/SUM($E$8:L8)</f>
        <v>70.054366994728795</v>
      </c>
      <c r="M14" s="64">
        <f>SUMPRODUCT($E$8:M8,$E$13:M13)/SUM($E$8:M8)</f>
        <v>70.844854379337136</v>
      </c>
      <c r="N14" s="64">
        <f>SUMPRODUCT($E$8:N8,$E$13:N13)/SUM($E$8:N8)</f>
        <v>72.425700066842737</v>
      </c>
      <c r="O14" s="64">
        <f>SUMPRODUCT($E$8:O8,$E$13:O13)/SUM($E$8:O8)</f>
        <v>74.296102754702801</v>
      </c>
      <c r="P14" s="64">
        <f>SUMPRODUCT($E$8:P8,$E$13:P13)/SUM($E$8:P8)</f>
        <v>75.710659334891758</v>
      </c>
      <c r="Q14" s="146">
        <f>SUMPRODUCT($E$8:Q8,$E$13:Q13)/SUM($E$8:Q8)</f>
        <v>75.710659334891758</v>
      </c>
    </row>
    <row r="15" spans="2:21" ht="15.75">
      <c r="B15" s="170">
        <f t="shared" si="0"/>
        <v>7</v>
      </c>
      <c r="C15" s="75" t="s">
        <v>212</v>
      </c>
      <c r="D15" s="171" t="s">
        <v>44</v>
      </c>
      <c r="E15" s="97">
        <v>730.83999999999992</v>
      </c>
      <c r="F15" s="97">
        <v>751.88000000000011</v>
      </c>
      <c r="G15" s="97">
        <v>560.32000000000005</v>
      </c>
      <c r="H15" s="97">
        <v>397.87000000000006</v>
      </c>
      <c r="I15" s="97">
        <v>375.2700000000001</v>
      </c>
      <c r="J15" s="97">
        <v>679.97</v>
      </c>
      <c r="K15" s="97">
        <v>748.6099999999999</v>
      </c>
      <c r="L15" s="97">
        <v>704.30000000000007</v>
      </c>
      <c r="M15" s="97">
        <v>690.6099999999999</v>
      </c>
      <c r="N15" s="97">
        <v>771.78</v>
      </c>
      <c r="O15" s="97">
        <v>762.88999999999987</v>
      </c>
      <c r="P15" s="97">
        <v>811.96</v>
      </c>
      <c r="Q15" s="105">
        <f>SUM(E15:P15)</f>
        <v>7986.2999999999984</v>
      </c>
    </row>
    <row r="16" spans="2:21" ht="15.75">
      <c r="B16" s="170">
        <f t="shared" si="0"/>
        <v>8</v>
      </c>
      <c r="C16" s="75" t="s">
        <v>213</v>
      </c>
      <c r="D16" s="171" t="s">
        <v>44</v>
      </c>
      <c r="E16" s="97">
        <v>42.966214000000015</v>
      </c>
      <c r="F16" s="97">
        <v>44.451136000000041</v>
      </c>
      <c r="G16" s="97">
        <v>36.243632000000105</v>
      </c>
      <c r="H16" s="97">
        <v>24.452089000000012</v>
      </c>
      <c r="I16" s="97">
        <v>24.178655000000102</v>
      </c>
      <c r="J16" s="97">
        <v>43.600736999999974</v>
      </c>
      <c r="K16" s="97">
        <v>49.205278999999841</v>
      </c>
      <c r="L16" s="97">
        <v>42.248708000000121</v>
      </c>
      <c r="M16" s="97">
        <v>41.949998999999892</v>
      </c>
      <c r="N16" s="97">
        <v>44.170532999999907</v>
      </c>
      <c r="O16" s="97">
        <v>42.720251999999853</v>
      </c>
      <c r="P16" s="97">
        <v>46.396513999999968</v>
      </c>
      <c r="Q16" s="105">
        <f>SUM(E16:P16)</f>
        <v>482.58374799999984</v>
      </c>
      <c r="R16" s="293"/>
      <c r="S16" s="98">
        <f>Q16/Q15</f>
        <v>6.0426448793558962E-2</v>
      </c>
      <c r="U16" s="99">
        <f>Q15-Q17</f>
        <v>485.10299999999916</v>
      </c>
    </row>
    <row r="17" spans="2:21" ht="15.75">
      <c r="B17" s="170">
        <f t="shared" si="0"/>
        <v>9</v>
      </c>
      <c r="C17" s="75" t="s">
        <v>230</v>
      </c>
      <c r="D17" s="171" t="s">
        <v>44</v>
      </c>
      <c r="E17" s="97">
        <v>687.6049999999999</v>
      </c>
      <c r="F17" s="97">
        <v>707.15100000000007</v>
      </c>
      <c r="G17" s="97">
        <v>523.80999999999995</v>
      </c>
      <c r="H17" s="97">
        <v>373.20700000000005</v>
      </c>
      <c r="I17" s="97">
        <v>350.88</v>
      </c>
      <c r="J17" s="97">
        <v>636.16600000000005</v>
      </c>
      <c r="K17" s="97">
        <v>699.19</v>
      </c>
      <c r="L17" s="97">
        <v>661.88699999999994</v>
      </c>
      <c r="M17" s="97">
        <v>648.49</v>
      </c>
      <c r="N17" s="97">
        <v>727.45400000000006</v>
      </c>
      <c r="O17" s="97">
        <v>720.00400000000002</v>
      </c>
      <c r="P17" s="97">
        <v>765.35300000000007</v>
      </c>
      <c r="Q17" s="105">
        <f>SUM(E17:P17)</f>
        <v>7501.1969999999992</v>
      </c>
      <c r="R17" s="113"/>
      <c r="T17" s="99"/>
      <c r="U17" s="99">
        <f>U16-Q16</f>
        <v>2.5192519999993124</v>
      </c>
    </row>
    <row r="18" spans="2:21">
      <c r="B18" s="170">
        <f t="shared" si="0"/>
        <v>10</v>
      </c>
      <c r="C18" s="75" t="s">
        <v>231</v>
      </c>
      <c r="D18" s="171" t="s">
        <v>44</v>
      </c>
      <c r="E18" s="106" t="s">
        <v>494</v>
      </c>
      <c r="F18" s="106" t="s">
        <v>494</v>
      </c>
      <c r="G18" s="106" t="s">
        <v>494</v>
      </c>
      <c r="H18" s="106" t="s">
        <v>494</v>
      </c>
      <c r="I18" s="106" t="s">
        <v>494</v>
      </c>
      <c r="J18" s="106" t="s">
        <v>494</v>
      </c>
      <c r="K18" s="106" t="s">
        <v>494</v>
      </c>
      <c r="L18" s="106" t="s">
        <v>494</v>
      </c>
      <c r="M18" s="106" t="s">
        <v>494</v>
      </c>
      <c r="N18" s="106" t="s">
        <v>494</v>
      </c>
      <c r="O18" s="106" t="s">
        <v>494</v>
      </c>
      <c r="P18" s="106" t="s">
        <v>494</v>
      </c>
      <c r="Q18" s="106" t="s">
        <v>494</v>
      </c>
      <c r="S18" s="6">
        <f>8421</f>
        <v>8421</v>
      </c>
    </row>
    <row r="19" spans="2:21" ht="15.75">
      <c r="B19" s="170">
        <f t="shared" si="0"/>
        <v>11</v>
      </c>
      <c r="C19" s="75" t="s">
        <v>214</v>
      </c>
      <c r="D19" s="171" t="s">
        <v>218</v>
      </c>
      <c r="E19" s="108">
        <v>3.6309999999999998</v>
      </c>
      <c r="F19" s="108">
        <v>3.8800000000000003</v>
      </c>
      <c r="G19" s="108">
        <v>3.7800000000000002</v>
      </c>
      <c r="H19" s="108">
        <v>3.8</v>
      </c>
      <c r="I19" s="108">
        <v>3.8690000000000002</v>
      </c>
      <c r="J19" s="108">
        <v>3.9439999999999995</v>
      </c>
      <c r="K19" s="108">
        <v>4.0659999999999998</v>
      </c>
      <c r="L19" s="108">
        <v>3.9850000000000003</v>
      </c>
      <c r="M19" s="108">
        <v>4.1500000000000004</v>
      </c>
      <c r="N19" s="108">
        <v>4.157</v>
      </c>
      <c r="O19" s="108">
        <v>4.1609999999999996</v>
      </c>
      <c r="P19" s="108">
        <v>4.1000000000000005</v>
      </c>
      <c r="Q19" s="105">
        <f>SUMPRODUCT(E19:P19,E17:P17)/Q17</f>
        <v>3.9773507369557159</v>
      </c>
      <c r="S19" s="99">
        <f>Q17-S18</f>
        <v>-919.80300000000079</v>
      </c>
    </row>
    <row r="20" spans="2:21" ht="15.75">
      <c r="B20" s="170">
        <f t="shared" si="0"/>
        <v>12</v>
      </c>
      <c r="C20" s="75" t="s">
        <v>232</v>
      </c>
      <c r="D20" s="171" t="s">
        <v>219</v>
      </c>
      <c r="E20" s="107">
        <f>1358.6/12</f>
        <v>113.21666666666665</v>
      </c>
      <c r="F20" s="107">
        <f t="shared" ref="F20:P20" si="1">1358.6/12</f>
        <v>113.21666666666665</v>
      </c>
      <c r="G20" s="107">
        <f t="shared" si="1"/>
        <v>113.21666666666665</v>
      </c>
      <c r="H20" s="107">
        <f t="shared" si="1"/>
        <v>113.21666666666665</v>
      </c>
      <c r="I20" s="107">
        <f t="shared" si="1"/>
        <v>113.21666666666665</v>
      </c>
      <c r="J20" s="107">
        <f t="shared" si="1"/>
        <v>113.21666666666665</v>
      </c>
      <c r="K20" s="107">
        <f t="shared" si="1"/>
        <v>113.21666666666665</v>
      </c>
      <c r="L20" s="107">
        <f t="shared" si="1"/>
        <v>113.21666666666665</v>
      </c>
      <c r="M20" s="107">
        <f t="shared" si="1"/>
        <v>113.21666666666665</v>
      </c>
      <c r="N20" s="107">
        <f t="shared" si="1"/>
        <v>113.21666666666665</v>
      </c>
      <c r="O20" s="107">
        <f t="shared" si="1"/>
        <v>113.21666666666665</v>
      </c>
      <c r="P20" s="107">
        <f t="shared" si="1"/>
        <v>113.21666666666665</v>
      </c>
      <c r="Q20" s="104">
        <f t="shared" ref="Q20:Q22" si="2">SUM(E20:P20)</f>
        <v>1358.6000000000001</v>
      </c>
    </row>
    <row r="21" spans="2:21">
      <c r="B21" s="170">
        <f t="shared" si="0"/>
        <v>13</v>
      </c>
      <c r="C21" s="75" t="s">
        <v>342</v>
      </c>
      <c r="D21" s="171" t="s">
        <v>218</v>
      </c>
      <c r="E21" s="106" t="s">
        <v>494</v>
      </c>
      <c r="F21" s="106" t="s">
        <v>494</v>
      </c>
      <c r="G21" s="106" t="s">
        <v>494</v>
      </c>
      <c r="H21" s="106" t="s">
        <v>494</v>
      </c>
      <c r="I21" s="106" t="s">
        <v>494</v>
      </c>
      <c r="J21" s="106" t="s">
        <v>494</v>
      </c>
      <c r="K21" s="106" t="s">
        <v>494</v>
      </c>
      <c r="L21" s="106" t="s">
        <v>494</v>
      </c>
      <c r="M21" s="106" t="s">
        <v>494</v>
      </c>
      <c r="N21" s="106" t="s">
        <v>494</v>
      </c>
      <c r="O21" s="106" t="s">
        <v>494</v>
      </c>
      <c r="P21" s="106" t="s">
        <v>494</v>
      </c>
      <c r="Q21" s="106" t="s">
        <v>494</v>
      </c>
    </row>
    <row r="22" spans="2:21" ht="15.75">
      <c r="B22" s="170">
        <f t="shared" si="0"/>
        <v>14</v>
      </c>
      <c r="C22" s="75" t="s">
        <v>215</v>
      </c>
      <c r="D22" s="171" t="s">
        <v>219</v>
      </c>
      <c r="E22" s="107">
        <v>113.2166667</v>
      </c>
      <c r="F22" s="107">
        <v>113.2166667</v>
      </c>
      <c r="G22" s="107">
        <v>113.2166667</v>
      </c>
      <c r="H22" s="107">
        <v>91.569640000000007</v>
      </c>
      <c r="I22" s="107">
        <v>66.061259000000007</v>
      </c>
      <c r="J22" s="107">
        <v>123.14377039999999</v>
      </c>
      <c r="K22" s="107">
        <v>127.01178489999999</v>
      </c>
      <c r="L22" s="107">
        <v>129.1748887</v>
      </c>
      <c r="M22" s="107">
        <v>119.77790520000001</v>
      </c>
      <c r="N22" s="107">
        <v>128.13196379999999</v>
      </c>
      <c r="O22" s="107">
        <v>120.8621213</v>
      </c>
      <c r="P22" s="107">
        <v>113.216667</v>
      </c>
      <c r="Q22" s="104">
        <f t="shared" si="2"/>
        <v>1358.6000003999998</v>
      </c>
    </row>
    <row r="23" spans="2:21" ht="15.75">
      <c r="B23" s="170">
        <f t="shared" si="0"/>
        <v>15</v>
      </c>
      <c r="C23" s="75" t="s">
        <v>343</v>
      </c>
      <c r="D23" s="171" t="s">
        <v>219</v>
      </c>
      <c r="E23" s="107">
        <f>E19*E17/10</f>
        <v>249.66937549999994</v>
      </c>
      <c r="F23" s="107">
        <f t="shared" ref="F23:P23" si="3">F19*F17/10</f>
        <v>274.37458800000002</v>
      </c>
      <c r="G23" s="107">
        <f t="shared" si="3"/>
        <v>198.00018</v>
      </c>
      <c r="H23" s="107">
        <f t="shared" si="3"/>
        <v>141.81866000000002</v>
      </c>
      <c r="I23" s="107">
        <f t="shared" si="3"/>
        <v>135.755472</v>
      </c>
      <c r="J23" s="107">
        <f t="shared" si="3"/>
        <v>250.90387040000002</v>
      </c>
      <c r="K23" s="107">
        <f t="shared" si="3"/>
        <v>284.29065400000002</v>
      </c>
      <c r="L23" s="107">
        <f t="shared" si="3"/>
        <v>263.76196949999996</v>
      </c>
      <c r="M23" s="107">
        <f t="shared" si="3"/>
        <v>269.12335000000002</v>
      </c>
      <c r="N23" s="107">
        <f t="shared" si="3"/>
        <v>302.4026278</v>
      </c>
      <c r="O23" s="107">
        <f t="shared" si="3"/>
        <v>299.59366439999997</v>
      </c>
      <c r="P23" s="107">
        <f t="shared" si="3"/>
        <v>313.79473000000007</v>
      </c>
      <c r="Q23" s="104">
        <f>SUM(E23:P23)</f>
        <v>2983.4891415999996</v>
      </c>
    </row>
    <row r="24" spans="2:21">
      <c r="B24" s="170">
        <f t="shared" si="0"/>
        <v>16</v>
      </c>
      <c r="C24" s="75" t="s">
        <v>233</v>
      </c>
      <c r="D24" s="171" t="s">
        <v>219</v>
      </c>
      <c r="E24" s="107" t="s">
        <v>494</v>
      </c>
      <c r="F24" s="107" t="s">
        <v>494</v>
      </c>
      <c r="G24" s="107" t="s">
        <v>494</v>
      </c>
      <c r="H24" s="107" t="s">
        <v>494</v>
      </c>
      <c r="I24" s="107" t="s">
        <v>494</v>
      </c>
      <c r="J24" s="107" t="s">
        <v>494</v>
      </c>
      <c r="K24" s="107" t="s">
        <v>494</v>
      </c>
      <c r="L24" s="107" t="s">
        <v>494</v>
      </c>
      <c r="M24" s="107" t="s">
        <v>494</v>
      </c>
      <c r="N24" s="107" t="s">
        <v>494</v>
      </c>
      <c r="O24" s="107" t="s">
        <v>494</v>
      </c>
      <c r="P24" s="107" t="s">
        <v>494</v>
      </c>
      <c r="Q24" s="107" t="s">
        <v>494</v>
      </c>
    </row>
    <row r="25" spans="2:21">
      <c r="B25" s="170">
        <f t="shared" si="0"/>
        <v>17</v>
      </c>
      <c r="C25" s="75" t="s">
        <v>216</v>
      </c>
      <c r="D25" s="171" t="s">
        <v>219</v>
      </c>
      <c r="E25" s="107" t="s">
        <v>494</v>
      </c>
      <c r="F25" s="107" t="s">
        <v>494</v>
      </c>
      <c r="G25" s="107" t="s">
        <v>494</v>
      </c>
      <c r="H25" s="107" t="s">
        <v>494</v>
      </c>
      <c r="I25" s="107" t="s">
        <v>494</v>
      </c>
      <c r="J25" s="107" t="s">
        <v>494</v>
      </c>
      <c r="K25" s="107" t="s">
        <v>494</v>
      </c>
      <c r="L25" s="107" t="s">
        <v>494</v>
      </c>
      <c r="M25" s="107" t="s">
        <v>494</v>
      </c>
      <c r="N25" s="107" t="s">
        <v>494</v>
      </c>
      <c r="O25" s="107" t="s">
        <v>494</v>
      </c>
      <c r="P25" s="107" t="s">
        <v>494</v>
      </c>
      <c r="Q25" s="107" t="s">
        <v>494</v>
      </c>
    </row>
    <row r="26" spans="2:21" ht="15.75">
      <c r="B26" s="170">
        <f t="shared" si="0"/>
        <v>18</v>
      </c>
      <c r="C26" s="534" t="s">
        <v>162</v>
      </c>
      <c r="D26" s="171" t="s">
        <v>219</v>
      </c>
      <c r="E26" s="107">
        <f>E22+E23</f>
        <v>362.88604219999996</v>
      </c>
      <c r="F26" s="107">
        <f t="shared" ref="F26:P26" si="4">F22+F23</f>
        <v>387.59125470000004</v>
      </c>
      <c r="G26" s="107">
        <f t="shared" si="4"/>
        <v>311.21684670000002</v>
      </c>
      <c r="H26" s="107">
        <f t="shared" si="4"/>
        <v>233.38830000000002</v>
      </c>
      <c r="I26" s="107">
        <f t="shared" si="4"/>
        <v>201.816731</v>
      </c>
      <c r="J26" s="107">
        <f t="shared" si="4"/>
        <v>374.04764080000001</v>
      </c>
      <c r="K26" s="107">
        <f t="shared" si="4"/>
        <v>411.30243890000003</v>
      </c>
      <c r="L26" s="107">
        <f t="shared" si="4"/>
        <v>392.93685819999996</v>
      </c>
      <c r="M26" s="107">
        <f t="shared" si="4"/>
        <v>388.90125520000004</v>
      </c>
      <c r="N26" s="107">
        <f t="shared" si="4"/>
        <v>430.5345916</v>
      </c>
      <c r="O26" s="107">
        <f t="shared" si="4"/>
        <v>420.45578569999998</v>
      </c>
      <c r="P26" s="107">
        <f t="shared" si="4"/>
        <v>427.0113970000001</v>
      </c>
      <c r="Q26" s="104">
        <f>SUM(E26:P26)</f>
        <v>4342.0891420000007</v>
      </c>
    </row>
    <row r="27" spans="2:21" ht="15.75">
      <c r="B27" s="170">
        <f t="shared" si="0"/>
        <v>19</v>
      </c>
      <c r="C27" s="75" t="s">
        <v>217</v>
      </c>
      <c r="D27" s="171" t="s">
        <v>219</v>
      </c>
      <c r="E27" s="107">
        <v>0</v>
      </c>
      <c r="F27" s="107">
        <v>0</v>
      </c>
      <c r="G27" s="107">
        <v>0</v>
      </c>
      <c r="H27" s="107">
        <v>0</v>
      </c>
      <c r="I27" s="107">
        <v>0</v>
      </c>
      <c r="J27" s="107">
        <v>0</v>
      </c>
      <c r="K27" s="107">
        <v>0</v>
      </c>
      <c r="L27" s="107">
        <v>0</v>
      </c>
      <c r="M27" s="107">
        <v>0</v>
      </c>
      <c r="N27" s="107">
        <v>0</v>
      </c>
      <c r="O27" s="107">
        <v>0</v>
      </c>
      <c r="P27" s="107">
        <v>0</v>
      </c>
      <c r="Q27" s="104">
        <f>SUM(E27:P27)</f>
        <v>0</v>
      </c>
    </row>
    <row r="28" spans="2:21" ht="15.75">
      <c r="B28" s="171">
        <f>B27+1</f>
        <v>20</v>
      </c>
      <c r="C28" s="101" t="s">
        <v>180</v>
      </c>
      <c r="D28" s="171" t="s">
        <v>219</v>
      </c>
      <c r="E28" s="107">
        <f>E26+E27</f>
        <v>362.88604219999996</v>
      </c>
      <c r="F28" s="107">
        <f t="shared" ref="F28:P28" si="5">F26+F27</f>
        <v>387.59125470000004</v>
      </c>
      <c r="G28" s="107">
        <f t="shared" si="5"/>
        <v>311.21684670000002</v>
      </c>
      <c r="H28" s="107">
        <f t="shared" si="5"/>
        <v>233.38830000000002</v>
      </c>
      <c r="I28" s="107">
        <f t="shared" si="5"/>
        <v>201.816731</v>
      </c>
      <c r="J28" s="107">
        <f t="shared" si="5"/>
        <v>374.04764080000001</v>
      </c>
      <c r="K28" s="107">
        <f t="shared" si="5"/>
        <v>411.30243890000003</v>
      </c>
      <c r="L28" s="107">
        <f t="shared" si="5"/>
        <v>392.93685819999996</v>
      </c>
      <c r="M28" s="107">
        <f t="shared" si="5"/>
        <v>388.90125520000004</v>
      </c>
      <c r="N28" s="107">
        <f t="shared" si="5"/>
        <v>430.5345916</v>
      </c>
      <c r="O28" s="107">
        <f t="shared" si="5"/>
        <v>420.45578569999998</v>
      </c>
      <c r="P28" s="107">
        <f t="shared" si="5"/>
        <v>427.0113970000001</v>
      </c>
      <c r="Q28" s="104">
        <f t="shared" ref="Q28" si="6">Q26+Q27</f>
        <v>4342.0891420000007</v>
      </c>
    </row>
    <row r="29" spans="2:21" ht="31.5">
      <c r="B29" s="171">
        <f>B28+1</f>
        <v>21</v>
      </c>
      <c r="C29" s="100" t="s">
        <v>220</v>
      </c>
      <c r="D29" s="171" t="s">
        <v>219</v>
      </c>
      <c r="E29" s="107">
        <f>E28</f>
        <v>362.88604219999996</v>
      </c>
      <c r="F29" s="107">
        <f t="shared" ref="F29:P29" si="7">F28</f>
        <v>387.59125470000004</v>
      </c>
      <c r="G29" s="107">
        <f t="shared" si="7"/>
        <v>311.21684670000002</v>
      </c>
      <c r="H29" s="107">
        <f t="shared" si="7"/>
        <v>233.38830000000002</v>
      </c>
      <c r="I29" s="107">
        <f t="shared" si="7"/>
        <v>201.816731</v>
      </c>
      <c r="J29" s="107">
        <f t="shared" si="7"/>
        <v>374.04764080000001</v>
      </c>
      <c r="K29" s="107">
        <f t="shared" si="7"/>
        <v>411.30243890000003</v>
      </c>
      <c r="L29" s="107">
        <f t="shared" si="7"/>
        <v>392.93685819999996</v>
      </c>
      <c r="M29" s="107">
        <f t="shared" si="7"/>
        <v>388.90125520000004</v>
      </c>
      <c r="N29" s="107">
        <f t="shared" si="7"/>
        <v>430.5345916</v>
      </c>
      <c r="O29" s="107">
        <f t="shared" si="7"/>
        <v>420.45578569999998</v>
      </c>
      <c r="P29" s="107">
        <f t="shared" si="7"/>
        <v>427.0113970000001</v>
      </c>
      <c r="Q29" s="104">
        <f t="shared" ref="Q29" si="8">Q28</f>
        <v>4342.0891420000007</v>
      </c>
    </row>
    <row r="31" spans="2:21" ht="32.25" customHeight="1">
      <c r="B31" s="634" t="s">
        <v>744</v>
      </c>
      <c r="C31" s="634"/>
      <c r="D31" s="634"/>
      <c r="E31" s="634"/>
      <c r="F31" s="634"/>
      <c r="G31" s="634"/>
      <c r="H31" s="634"/>
      <c r="I31" s="634"/>
      <c r="J31" s="634"/>
      <c r="K31" s="634"/>
      <c r="L31" s="634"/>
      <c r="M31" s="634"/>
      <c r="N31" s="634"/>
      <c r="O31" s="634"/>
      <c r="P31" s="634"/>
      <c r="Q31" s="634"/>
    </row>
    <row r="32" spans="2:21">
      <c r="Q32" s="133"/>
    </row>
    <row r="36" spans="17:17">
      <c r="Q36" s="134"/>
    </row>
  </sheetData>
  <mergeCells count="1">
    <mergeCell ref="B31:Q31"/>
  </mergeCells>
  <pageMargins left="0.3" right="0.7" top="0.75" bottom="0.75" header="0.3" footer="0.3"/>
  <pageSetup paperSize="9" scale="73" orientation="landscape" r:id="rId1"/>
  <ignoredErrors>
    <ignoredError sqref="F11:P11 F14:P14" formulaRange="1"/>
  </ignoredErrors>
</worksheet>
</file>

<file path=xl/worksheets/sheet26.xml><?xml version="1.0" encoding="utf-8"?>
<worksheet xmlns="http://schemas.openxmlformats.org/spreadsheetml/2006/main" xmlns:r="http://schemas.openxmlformats.org/officeDocument/2006/relationships">
  <sheetPr>
    <pageSetUpPr fitToPage="1"/>
  </sheetPr>
  <dimension ref="B1:N35"/>
  <sheetViews>
    <sheetView showGridLines="0" topLeftCell="B1" zoomScaleSheetLayoutView="80" workbookViewId="0">
      <selection activeCell="H11" sqref="H11"/>
    </sheetView>
  </sheetViews>
  <sheetFormatPr defaultColWidth="9.140625" defaultRowHeight="14.25"/>
  <cols>
    <col min="1" max="1" width="6.85546875" style="19" customWidth="1"/>
    <col min="2" max="2" width="7.28515625" style="19" customWidth="1"/>
    <col min="3" max="3" width="31.28515625" style="19" customWidth="1"/>
    <col min="4" max="4" width="13.7109375" style="19" customWidth="1"/>
    <col min="5" max="5" width="16.28515625" style="19" customWidth="1"/>
    <col min="6" max="6" width="11.85546875" style="19" customWidth="1"/>
    <col min="7" max="7" width="12.85546875" style="19" customWidth="1"/>
    <col min="8" max="8" width="24.28515625" style="19" customWidth="1"/>
    <col min="9" max="9" width="15.42578125" style="19" customWidth="1"/>
    <col min="10" max="10" width="18" style="19" customWidth="1"/>
    <col min="11" max="11" width="21" style="19" customWidth="1"/>
    <col min="12" max="12" width="11" style="19" customWidth="1"/>
    <col min="13" max="13" width="13.85546875" style="19" customWidth="1"/>
    <col min="14" max="14" width="16" style="19" customWidth="1"/>
    <col min="15" max="16384" width="9.140625" style="19"/>
  </cols>
  <sheetData>
    <row r="1" spans="2:14" ht="15">
      <c r="C1" s="38"/>
    </row>
    <row r="2" spans="2:14" ht="15">
      <c r="B2" s="26"/>
      <c r="C2" s="5"/>
      <c r="D2" s="5"/>
      <c r="E2" s="5"/>
      <c r="F2" s="5"/>
      <c r="G2" s="5"/>
      <c r="H2" s="5"/>
      <c r="I2" s="5"/>
      <c r="J2" s="5"/>
    </row>
    <row r="3" spans="2:14" s="4" customFormat="1" ht="15.75">
      <c r="B3" s="535"/>
      <c r="C3" s="536"/>
      <c r="D3" s="536"/>
      <c r="E3" s="536"/>
      <c r="F3" s="536"/>
      <c r="G3" s="126" t="s">
        <v>395</v>
      </c>
      <c r="H3" s="536"/>
      <c r="I3" s="536"/>
      <c r="J3" s="536"/>
      <c r="K3" s="537"/>
      <c r="L3" s="39"/>
      <c r="M3" s="39"/>
    </row>
    <row r="4" spans="2:14" s="4" customFormat="1" ht="15.75">
      <c r="B4" s="535"/>
      <c r="C4" s="536"/>
      <c r="D4" s="536"/>
      <c r="E4" s="536"/>
      <c r="F4" s="536"/>
      <c r="G4" s="126" t="s">
        <v>396</v>
      </c>
      <c r="H4" s="536"/>
      <c r="I4" s="536"/>
      <c r="J4" s="536"/>
      <c r="K4" s="538"/>
      <c r="L4" s="40"/>
      <c r="M4" s="40"/>
      <c r="N4" s="40"/>
    </row>
    <row r="5" spans="2:14" ht="15.75">
      <c r="B5" s="6"/>
      <c r="C5" s="6"/>
      <c r="D5" s="6"/>
      <c r="E5" s="6"/>
      <c r="F5" s="6"/>
      <c r="G5" s="52" t="s">
        <v>345</v>
      </c>
      <c r="H5" s="6"/>
      <c r="I5" s="6"/>
      <c r="J5" s="6"/>
      <c r="K5" s="6"/>
    </row>
    <row r="6" spans="2:14" ht="15.75">
      <c r="B6" s="54" t="s">
        <v>652</v>
      </c>
      <c r="C6" s="6"/>
      <c r="D6" s="6"/>
      <c r="E6" s="6"/>
      <c r="F6" s="6"/>
      <c r="G6" s="6"/>
      <c r="H6" s="6"/>
      <c r="I6" s="6"/>
      <c r="J6" s="6"/>
      <c r="K6" s="7" t="s">
        <v>4</v>
      </c>
    </row>
    <row r="7" spans="2:14" ht="63">
      <c r="B7" s="55" t="s">
        <v>207</v>
      </c>
      <c r="C7" s="17" t="s">
        <v>16</v>
      </c>
      <c r="D7" s="173" t="s">
        <v>354</v>
      </c>
      <c r="E7" s="598" t="s">
        <v>761</v>
      </c>
      <c r="F7" s="173" t="s">
        <v>3</v>
      </c>
      <c r="G7" s="173" t="s">
        <v>159</v>
      </c>
      <c r="H7" s="173" t="s">
        <v>194</v>
      </c>
      <c r="I7" s="173" t="s">
        <v>160</v>
      </c>
      <c r="J7" s="173" t="s">
        <v>161</v>
      </c>
      <c r="K7" s="597" t="s">
        <v>235</v>
      </c>
    </row>
    <row r="8" spans="2:14" ht="15.75">
      <c r="B8" s="18" t="s">
        <v>64</v>
      </c>
      <c r="C8" s="539" t="s">
        <v>346</v>
      </c>
      <c r="D8" s="179"/>
      <c r="E8" s="179"/>
      <c r="F8" s="179"/>
      <c r="G8" s="179"/>
      <c r="H8" s="179"/>
      <c r="I8" s="179"/>
      <c r="J8" s="179"/>
      <c r="K8" s="9"/>
    </row>
    <row r="9" spans="2:14" ht="49.5" customHeight="1">
      <c r="B9" s="8"/>
      <c r="C9" s="431" t="s">
        <v>34</v>
      </c>
      <c r="D9" s="177">
        <f>'F1'!F11</f>
        <v>249.47960633222399</v>
      </c>
      <c r="E9" s="177">
        <f>'F1'!G11</f>
        <v>275.60025424600008</v>
      </c>
      <c r="F9" s="177">
        <f>'F1'!H11</f>
        <v>275.60025424600008</v>
      </c>
      <c r="G9" s="177">
        <f>F9-D9</f>
        <v>26.120647913776082</v>
      </c>
      <c r="H9" s="427" t="s">
        <v>736</v>
      </c>
      <c r="I9" s="177">
        <f>G9</f>
        <v>26.120647913776082</v>
      </c>
      <c r="J9" s="8">
        <v>0</v>
      </c>
      <c r="K9" s="177">
        <f>I9/3</f>
        <v>8.7068826379253608</v>
      </c>
    </row>
    <row r="10" spans="2:14" ht="23.25" customHeight="1">
      <c r="B10" s="8"/>
      <c r="C10" s="117" t="s">
        <v>174</v>
      </c>
      <c r="D10" s="177">
        <f>'F1'!F12</f>
        <v>400.36</v>
      </c>
      <c r="E10" s="177">
        <f>'F1'!G12</f>
        <v>436.63829955695257</v>
      </c>
      <c r="F10" s="177">
        <f>'F1'!H12</f>
        <v>436.63829955695257</v>
      </c>
      <c r="G10" s="177">
        <f t="shared" ref="G10:G20" si="0">F10-D10</f>
        <v>36.278299556952561</v>
      </c>
      <c r="H10" s="427" t="s">
        <v>623</v>
      </c>
      <c r="I10" s="8">
        <v>0</v>
      </c>
      <c r="J10" s="177">
        <f>G10</f>
        <v>36.278299556952561</v>
      </c>
      <c r="K10" s="177">
        <f>J10</f>
        <v>36.278299556952561</v>
      </c>
    </row>
    <row r="11" spans="2:14" ht="60">
      <c r="B11" s="8"/>
      <c r="C11" s="431" t="s">
        <v>252</v>
      </c>
      <c r="D11" s="177">
        <f>'F1'!F13</f>
        <v>191.85218423999996</v>
      </c>
      <c r="E11" s="177">
        <f>'F1'!G13</f>
        <v>214.19779525111076</v>
      </c>
      <c r="F11" s="177">
        <f>'F1'!H13</f>
        <v>214.19779525111076</v>
      </c>
      <c r="G11" s="177">
        <f t="shared" si="0"/>
        <v>22.345611011110805</v>
      </c>
      <c r="H11" s="427" t="s">
        <v>626</v>
      </c>
      <c r="I11" s="8">
        <v>0</v>
      </c>
      <c r="J11" s="177">
        <f>G11</f>
        <v>22.345611011110805</v>
      </c>
      <c r="K11" s="177">
        <f>J11</f>
        <v>22.345611011110805</v>
      </c>
    </row>
    <row r="12" spans="2:14" ht="30">
      <c r="B12" s="8"/>
      <c r="C12" s="431" t="s">
        <v>35</v>
      </c>
      <c r="D12" s="177">
        <f>'F1'!F14</f>
        <v>84.41279980000003</v>
      </c>
      <c r="E12" s="177">
        <f ca="1">'F1'!G14</f>
        <v>91.425253636674682</v>
      </c>
      <c r="F12" s="177">
        <f ca="1">'F1'!H14</f>
        <v>91.425253636674682</v>
      </c>
      <c r="G12" s="177">
        <f t="shared" ca="1" si="0"/>
        <v>7.0124538366746521</v>
      </c>
      <c r="H12" s="427" t="s">
        <v>624</v>
      </c>
      <c r="I12" s="177">
        <f ca="1">G12</f>
        <v>7.0124538366746521</v>
      </c>
      <c r="J12" s="8">
        <v>0</v>
      </c>
      <c r="K12" s="177">
        <f ca="1">I12/3</f>
        <v>2.337484612224884</v>
      </c>
    </row>
    <row r="13" spans="2:14" ht="30">
      <c r="B13" s="8"/>
      <c r="C13" s="431" t="s">
        <v>253</v>
      </c>
      <c r="D13" s="177">
        <f>'F1'!F15</f>
        <v>436.39571065067241</v>
      </c>
      <c r="E13" s="177">
        <f>'F1'!G15</f>
        <v>482.19511668126194</v>
      </c>
      <c r="F13" s="177">
        <f>'F1'!H15</f>
        <v>482.19511668126194</v>
      </c>
      <c r="G13" s="177">
        <f t="shared" si="0"/>
        <v>45.799406030589523</v>
      </c>
      <c r="H13" s="427" t="s">
        <v>625</v>
      </c>
      <c r="I13" s="8">
        <v>0</v>
      </c>
      <c r="J13" s="177">
        <f>G13</f>
        <v>45.799406030589523</v>
      </c>
      <c r="K13" s="177">
        <f>J13</f>
        <v>45.799406030589523</v>
      </c>
    </row>
    <row r="14" spans="2:14" ht="30">
      <c r="B14" s="8"/>
      <c r="C14" s="431" t="s">
        <v>36</v>
      </c>
      <c r="D14" s="177">
        <f>'F1'!F16</f>
        <v>3.9</v>
      </c>
      <c r="E14" s="177">
        <f>'F1'!G16</f>
        <v>9.0758585720000013</v>
      </c>
      <c r="F14" s="177">
        <f>'F1'!H16</f>
        <v>9.0758585720000013</v>
      </c>
      <c r="G14" s="177">
        <f t="shared" si="0"/>
        <v>5.175858572000001</v>
      </c>
      <c r="H14" s="427" t="s">
        <v>679</v>
      </c>
      <c r="I14" s="8">
        <v>0</v>
      </c>
      <c r="J14" s="177">
        <f>G14</f>
        <v>5.175858572000001</v>
      </c>
      <c r="K14" s="177">
        <f>J14</f>
        <v>5.175858572000001</v>
      </c>
    </row>
    <row r="15" spans="2:14" ht="21" customHeight="1">
      <c r="B15" s="8"/>
      <c r="C15" s="539" t="s">
        <v>254</v>
      </c>
      <c r="D15" s="180">
        <f>'F1'!F17</f>
        <v>1358.6003010228962</v>
      </c>
      <c r="E15" s="180">
        <f ca="1">'F1'!G17</f>
        <v>1490.9808608000001</v>
      </c>
      <c r="F15" s="180">
        <f ca="1">'F1'!H17</f>
        <v>1490.9808608000001</v>
      </c>
      <c r="G15" s="180">
        <f t="shared" ca="1" si="0"/>
        <v>132.38055977710383</v>
      </c>
      <c r="H15" s="177"/>
      <c r="I15" s="180">
        <f ca="1">SUM(I9:I14)</f>
        <v>33.133101750450734</v>
      </c>
      <c r="J15" s="180">
        <f>SUM(J9:J13)-J14</f>
        <v>99.247458026652893</v>
      </c>
      <c r="K15" s="180">
        <f ca="1">SUM(K9:K13)-K14</f>
        <v>110.29182527680314</v>
      </c>
    </row>
    <row r="16" spans="2:14" ht="60">
      <c r="B16" s="18"/>
      <c r="C16" s="509" t="s">
        <v>255</v>
      </c>
      <c r="D16" s="177">
        <f>'F1'!F21</f>
        <v>2983.4891416</v>
      </c>
      <c r="E16" s="177">
        <f>'F1'!G21</f>
        <v>2972.7243711000001</v>
      </c>
      <c r="F16" s="177">
        <f>'F1'!H21</f>
        <v>2972.7243711000001</v>
      </c>
      <c r="G16" s="177">
        <f t="shared" si="0"/>
        <v>-10.764770499999941</v>
      </c>
      <c r="H16" s="427" t="s">
        <v>737</v>
      </c>
      <c r="I16" s="177">
        <f>G16</f>
        <v>-10.764770499999941</v>
      </c>
      <c r="J16" s="8">
        <v>0</v>
      </c>
      <c r="K16" s="177">
        <f>I16*2/3</f>
        <v>-7.1765136666666267</v>
      </c>
    </row>
    <row r="17" spans="2:11" ht="45">
      <c r="B17" s="18"/>
      <c r="C17" s="509" t="s">
        <v>495</v>
      </c>
      <c r="D17" s="177">
        <f>'F1'!F25</f>
        <v>0</v>
      </c>
      <c r="E17" s="177">
        <f>'F1'!G25</f>
        <v>0.38798240000000001</v>
      </c>
      <c r="F17" s="177">
        <f>'F1'!H25</f>
        <v>0.38798240000000001</v>
      </c>
      <c r="G17" s="177">
        <f t="shared" si="0"/>
        <v>0.38798240000000001</v>
      </c>
      <c r="H17" s="427" t="s">
        <v>735</v>
      </c>
      <c r="I17" s="8">
        <v>0</v>
      </c>
      <c r="J17" s="177">
        <f>G17</f>
        <v>0.38798240000000001</v>
      </c>
      <c r="K17" s="177">
        <f>J17</f>
        <v>0.38798240000000001</v>
      </c>
    </row>
    <row r="18" spans="2:11" ht="31.5">
      <c r="B18" s="540"/>
      <c r="C18" s="539" t="s">
        <v>37</v>
      </c>
      <c r="D18" s="180">
        <f>D15+D16+D17</f>
        <v>4342.0894426228961</v>
      </c>
      <c r="E18" s="180">
        <f t="shared" ref="E18:F18" ca="1" si="1">E15+E16+E17</f>
        <v>4464.0932143</v>
      </c>
      <c r="F18" s="180">
        <f t="shared" ca="1" si="1"/>
        <v>4464.0932143</v>
      </c>
      <c r="G18" s="180">
        <f t="shared" ca="1" si="0"/>
        <v>122.00377167710394</v>
      </c>
      <c r="H18" s="18"/>
      <c r="I18" s="180">
        <f t="shared" ref="I18:K18" ca="1" si="2">I15+I16+I17</f>
        <v>22.368331250450794</v>
      </c>
      <c r="J18" s="180">
        <f t="shared" si="2"/>
        <v>99.635440426652892</v>
      </c>
      <c r="K18" s="180">
        <f t="shared" ca="1" si="2"/>
        <v>103.50329401013651</v>
      </c>
    </row>
    <row r="19" spans="2:11" ht="30">
      <c r="B19" s="540"/>
      <c r="C19" s="509" t="s">
        <v>351</v>
      </c>
      <c r="D19" s="8">
        <v>0</v>
      </c>
      <c r="E19" s="8">
        <v>0</v>
      </c>
      <c r="F19" s="8">
        <v>0</v>
      </c>
      <c r="G19" s="177">
        <f t="shared" si="0"/>
        <v>0</v>
      </c>
      <c r="H19" s="18"/>
      <c r="I19" s="8">
        <v>0</v>
      </c>
      <c r="J19" s="8">
        <v>0</v>
      </c>
      <c r="K19" s="8">
        <v>0</v>
      </c>
    </row>
    <row r="20" spans="2:11" ht="15.75">
      <c r="B20" s="541"/>
      <c r="C20" s="539" t="s">
        <v>347</v>
      </c>
      <c r="D20" s="180">
        <f>D18-D19</f>
        <v>4342.0894426228961</v>
      </c>
      <c r="E20" s="180">
        <f t="shared" ref="E20:F20" ca="1" si="3">E18-E19</f>
        <v>4464.0932143</v>
      </c>
      <c r="F20" s="180">
        <f t="shared" ca="1" si="3"/>
        <v>4464.0932143</v>
      </c>
      <c r="G20" s="180">
        <f t="shared" ca="1" si="0"/>
        <v>122.00377167710394</v>
      </c>
      <c r="H20" s="8"/>
      <c r="I20" s="180">
        <f t="shared" ref="I20:K20" ca="1" si="4">I18-I19</f>
        <v>22.368331250450794</v>
      </c>
      <c r="J20" s="180">
        <f t="shared" si="4"/>
        <v>99.635440426652892</v>
      </c>
      <c r="K20" s="180">
        <f t="shared" ca="1" si="4"/>
        <v>103.50329401013651</v>
      </c>
    </row>
    <row r="21" spans="2:11" ht="15.75">
      <c r="B21" s="18" t="s">
        <v>68</v>
      </c>
      <c r="C21" s="539" t="s">
        <v>353</v>
      </c>
      <c r="D21" s="8"/>
      <c r="E21" s="8"/>
      <c r="F21" s="8"/>
      <c r="G21" s="8"/>
      <c r="H21" s="8"/>
      <c r="I21" s="8"/>
      <c r="J21" s="8"/>
      <c r="K21" s="8"/>
    </row>
    <row r="22" spans="2:11" ht="15">
      <c r="B22" s="541"/>
      <c r="C22" s="509" t="s">
        <v>348</v>
      </c>
      <c r="D22" s="177"/>
      <c r="E22" s="177">
        <f>'F15'!Q29</f>
        <v>4342.0891420000007</v>
      </c>
      <c r="F22" s="177">
        <f>E22</f>
        <v>4342.0891420000007</v>
      </c>
      <c r="G22" s="177"/>
      <c r="H22" s="8"/>
      <c r="I22" s="8"/>
      <c r="J22" s="8"/>
      <c r="K22" s="8"/>
    </row>
    <row r="23" spans="2:11" ht="45" hidden="1">
      <c r="B23" s="540"/>
      <c r="C23" s="509" t="s">
        <v>352</v>
      </c>
      <c r="D23" s="18"/>
      <c r="E23" s="705" t="s">
        <v>627</v>
      </c>
      <c r="F23" s="706"/>
      <c r="G23" s="18"/>
      <c r="H23" s="18"/>
      <c r="I23" s="18"/>
      <c r="J23" s="18"/>
      <c r="K23" s="8"/>
    </row>
    <row r="24" spans="2:11" ht="15.75">
      <c r="B24" s="540"/>
      <c r="C24" s="539" t="s">
        <v>349</v>
      </c>
      <c r="D24" s="18"/>
      <c r="E24" s="180">
        <f ca="1">E20</f>
        <v>4464.0932143</v>
      </c>
      <c r="F24" s="180">
        <f ca="1">F20</f>
        <v>4464.0932143</v>
      </c>
      <c r="G24" s="18"/>
      <c r="H24" s="18"/>
      <c r="I24" s="18"/>
      <c r="J24" s="18"/>
      <c r="K24" s="8"/>
    </row>
    <row r="25" spans="2:11" ht="15.75">
      <c r="B25" s="540" t="s">
        <v>69</v>
      </c>
      <c r="C25" s="539" t="s">
        <v>350</v>
      </c>
      <c r="D25" s="8"/>
      <c r="E25" s="180">
        <f ca="1">E24-E22</f>
        <v>122.00407229999928</v>
      </c>
      <c r="F25" s="180">
        <f ca="1">F24-F22</f>
        <v>122.00407229999928</v>
      </c>
      <c r="G25" s="8"/>
      <c r="H25" s="8"/>
      <c r="I25" s="8"/>
      <c r="J25" s="8"/>
      <c r="K25" s="8"/>
    </row>
    <row r="26" spans="2:11" ht="96" customHeight="1">
      <c r="B26" s="583" t="s">
        <v>531</v>
      </c>
      <c r="C26" s="539" t="s">
        <v>755</v>
      </c>
      <c r="D26" s="583" t="s">
        <v>754</v>
      </c>
      <c r="E26" s="708" t="s">
        <v>748</v>
      </c>
      <c r="F26" s="709"/>
      <c r="G26" s="583" t="s">
        <v>159</v>
      </c>
      <c r="H26" s="8"/>
      <c r="I26" s="8"/>
      <c r="J26" s="8"/>
      <c r="K26" s="8"/>
    </row>
    <row r="27" spans="2:11" ht="27" customHeight="1">
      <c r="B27" s="3"/>
      <c r="C27" s="539" t="s">
        <v>757</v>
      </c>
      <c r="D27" s="588">
        <f>F6.1!F20</f>
        <v>98.583373135141343</v>
      </c>
      <c r="E27" s="710">
        <f>F6.1!G20</f>
        <v>111.3030104320614</v>
      </c>
      <c r="F27" s="711"/>
      <c r="G27" s="588">
        <f>E27-D27</f>
        <v>12.719637296920055</v>
      </c>
      <c r="H27" s="8"/>
      <c r="I27" s="588">
        <f>G27</f>
        <v>12.719637296920055</v>
      </c>
      <c r="J27" s="8">
        <v>0</v>
      </c>
      <c r="K27" s="180">
        <f>I27/3</f>
        <v>4.2398790989733515</v>
      </c>
    </row>
    <row r="28" spans="2:11" ht="15.75">
      <c r="B28" s="583" t="s">
        <v>542</v>
      </c>
      <c r="C28" s="707" t="s">
        <v>749</v>
      </c>
      <c r="D28" s="707"/>
      <c r="E28" s="707"/>
      <c r="F28" s="707"/>
      <c r="G28" s="707"/>
      <c r="H28" s="707"/>
      <c r="I28" s="707"/>
      <c r="J28" s="707"/>
      <c r="K28" s="180">
        <f ca="1">K20+K27</f>
        <v>107.74317310910986</v>
      </c>
    </row>
    <row r="29" spans="2:11" ht="15.75">
      <c r="B29" s="594"/>
      <c r="C29" s="591"/>
      <c r="D29" s="595"/>
      <c r="E29" s="593"/>
      <c r="F29" s="593"/>
      <c r="G29" s="595"/>
      <c r="H29" s="592"/>
      <c r="I29" s="595"/>
      <c r="J29" s="592"/>
      <c r="K29" s="595"/>
    </row>
    <row r="30" spans="2:11" s="5" customFormat="1" ht="96.75" customHeight="1">
      <c r="B30" s="634" t="s">
        <v>756</v>
      </c>
      <c r="C30" s="634"/>
      <c r="D30" s="634"/>
      <c r="E30" s="634"/>
      <c r="F30" s="634"/>
      <c r="G30" s="634"/>
      <c r="H30" s="634"/>
      <c r="I30" s="634"/>
      <c r="J30" s="634"/>
      <c r="K30" s="634"/>
    </row>
    <row r="31" spans="2:11">
      <c r="E31" s="116"/>
    </row>
    <row r="32" spans="2:11">
      <c r="E32" s="135"/>
    </row>
    <row r="34" spans="5:5">
      <c r="E34" s="116"/>
    </row>
    <row r="35" spans="5:5">
      <c r="E35" s="136"/>
    </row>
  </sheetData>
  <mergeCells count="5">
    <mergeCell ref="E23:F23"/>
    <mergeCell ref="B30:K30"/>
    <mergeCell ref="C28:J28"/>
    <mergeCell ref="E26:F26"/>
    <mergeCell ref="E27:F27"/>
  </mergeCells>
  <printOptions horizontalCentered="1" verticalCentered="1"/>
  <pageMargins left="0.43307086614173229" right="0.27559055118110237" top="0.45" bottom="0.37" header="0.35" footer="0.31"/>
  <pageSetup paperSize="9" scale="62" orientation="landscape" r:id="rId1"/>
  <headerFooter alignWithMargins="0"/>
</worksheet>
</file>

<file path=xl/worksheets/sheet27.xml><?xml version="1.0" encoding="utf-8"?>
<worksheet xmlns="http://schemas.openxmlformats.org/spreadsheetml/2006/main" xmlns:r="http://schemas.openxmlformats.org/officeDocument/2006/relationships">
  <sheetPr>
    <pageSetUpPr fitToPage="1"/>
  </sheetPr>
  <dimension ref="B2:G21"/>
  <sheetViews>
    <sheetView zoomScale="115" zoomScaleNormal="115" workbookViewId="0">
      <selection activeCell="E14" sqref="E14"/>
    </sheetView>
  </sheetViews>
  <sheetFormatPr defaultColWidth="9.140625" defaultRowHeight="14.25"/>
  <cols>
    <col min="1" max="1" width="9.140625" style="164"/>
    <col min="2" max="2" width="16" style="164" customWidth="1"/>
    <col min="3" max="3" width="18.7109375" style="164" customWidth="1"/>
    <col min="4" max="4" width="13.42578125" style="164" customWidth="1"/>
    <col min="5" max="5" width="15.7109375" style="164" customWidth="1"/>
    <col min="6" max="6" width="13.7109375" style="164" customWidth="1"/>
    <col min="7" max="7" width="14.85546875" style="164" customWidth="1"/>
    <col min="8" max="16384" width="9.140625" style="164"/>
  </cols>
  <sheetData>
    <row r="2" spans="2:7" ht="15" thickBot="1"/>
    <row r="3" spans="2:7" ht="15">
      <c r="B3" s="542"/>
      <c r="C3" s="543"/>
      <c r="D3" s="543"/>
      <c r="E3" s="543"/>
      <c r="F3" s="543"/>
      <c r="G3" s="544"/>
    </row>
    <row r="4" spans="2:7" ht="15.75">
      <c r="B4" s="715" t="s">
        <v>738</v>
      </c>
      <c r="C4" s="716"/>
      <c r="D4" s="716"/>
      <c r="E4" s="716"/>
      <c r="F4" s="716"/>
      <c r="G4" s="545"/>
    </row>
    <row r="5" spans="2:7" ht="15">
      <c r="B5" s="546"/>
      <c r="C5" s="547"/>
      <c r="D5" s="547"/>
      <c r="E5" s="547"/>
      <c r="F5" s="547"/>
      <c r="G5" s="545"/>
    </row>
    <row r="6" spans="2:7" ht="15">
      <c r="B6" s="546" t="s">
        <v>496</v>
      </c>
      <c r="C6" s="547"/>
      <c r="D6" s="547" t="s">
        <v>395</v>
      </c>
      <c r="E6" s="548"/>
      <c r="F6" s="547"/>
      <c r="G6" s="545"/>
    </row>
    <row r="7" spans="2:7" ht="15">
      <c r="B7" s="546" t="s">
        <v>497</v>
      </c>
      <c r="C7" s="547"/>
      <c r="D7" s="547" t="s">
        <v>396</v>
      </c>
      <c r="E7" s="548"/>
      <c r="F7" s="547"/>
      <c r="G7" s="545"/>
    </row>
    <row r="8" spans="2:7" ht="15.75">
      <c r="B8" s="546"/>
      <c r="C8" s="547"/>
      <c r="D8" s="549"/>
      <c r="E8" s="547"/>
      <c r="F8" s="547"/>
      <c r="G8" s="545"/>
    </row>
    <row r="9" spans="2:7" ht="15.75">
      <c r="B9" s="550"/>
      <c r="C9" s="549"/>
      <c r="D9" s="549"/>
      <c r="E9" s="547"/>
      <c r="F9" s="551"/>
      <c r="G9" s="545"/>
    </row>
    <row r="10" spans="2:7" ht="15.75" customHeight="1">
      <c r="B10" s="717" t="s">
        <v>498</v>
      </c>
      <c r="C10" s="718" t="s">
        <v>16</v>
      </c>
      <c r="D10" s="719" t="s">
        <v>432</v>
      </c>
      <c r="E10" s="552" t="s">
        <v>503</v>
      </c>
      <c r="F10" s="552" t="s">
        <v>632</v>
      </c>
      <c r="G10" s="553" t="s">
        <v>248</v>
      </c>
    </row>
    <row r="11" spans="2:7" ht="15.75">
      <c r="B11" s="717" t="s">
        <v>498</v>
      </c>
      <c r="C11" s="718"/>
      <c r="D11" s="719"/>
      <c r="E11" s="554" t="s">
        <v>633</v>
      </c>
      <c r="F11" s="554" t="s">
        <v>391</v>
      </c>
      <c r="G11" s="554" t="s">
        <v>651</v>
      </c>
    </row>
    <row r="12" spans="2:7" ht="15.75">
      <c r="B12" s="555"/>
      <c r="C12" s="556"/>
      <c r="D12" s="554"/>
      <c r="E12" s="557" t="s">
        <v>3</v>
      </c>
      <c r="F12" s="557" t="s">
        <v>8</v>
      </c>
      <c r="G12" s="557" t="s">
        <v>8</v>
      </c>
    </row>
    <row r="13" spans="2:7" ht="15">
      <c r="B13" s="558">
        <v>1</v>
      </c>
      <c r="C13" s="559" t="s">
        <v>102</v>
      </c>
      <c r="D13" s="560" t="s">
        <v>574</v>
      </c>
      <c r="E13" s="561">
        <v>0.3695524</v>
      </c>
      <c r="F13" s="561">
        <f>+E13*1.1</f>
        <v>0.40650764000000006</v>
      </c>
      <c r="G13" s="561">
        <f>+F13*1.1</f>
        <v>0.44715840400000012</v>
      </c>
    </row>
    <row r="14" spans="2:7" ht="15">
      <c r="B14" s="558">
        <v>2</v>
      </c>
      <c r="C14" s="559" t="s">
        <v>499</v>
      </c>
      <c r="D14" s="560" t="s">
        <v>574</v>
      </c>
      <c r="E14" s="562">
        <f>25000/10^7</f>
        <v>2.5000000000000001E-3</v>
      </c>
      <c r="F14" s="561">
        <f t="shared" ref="F14:F15" si="0">+E14*1.1</f>
        <v>2.7500000000000003E-3</v>
      </c>
      <c r="G14" s="561">
        <f>+F14*1.1</f>
        <v>3.0250000000000003E-3</v>
      </c>
    </row>
    <row r="15" spans="2:7" ht="15">
      <c r="B15" s="558">
        <v>3</v>
      </c>
      <c r="C15" s="559" t="s">
        <v>500</v>
      </c>
      <c r="D15" s="560" t="s">
        <v>574</v>
      </c>
      <c r="E15" s="562">
        <f>0.00885+0.00708</f>
        <v>1.593E-2</v>
      </c>
      <c r="F15" s="561">
        <f t="shared" si="0"/>
        <v>1.7523E-2</v>
      </c>
      <c r="G15" s="561">
        <f>+F15*1.1</f>
        <v>1.9275300000000002E-2</v>
      </c>
    </row>
    <row r="16" spans="2:7" ht="15.75">
      <c r="B16" s="558">
        <v>4</v>
      </c>
      <c r="C16" s="563" t="s">
        <v>136</v>
      </c>
      <c r="D16" s="564" t="s">
        <v>574</v>
      </c>
      <c r="E16" s="565">
        <f>SUM(E13:E15)</f>
        <v>0.38798240000000001</v>
      </c>
      <c r="F16" s="565">
        <f>SUM(F13:F15)</f>
        <v>0.42678064000000004</v>
      </c>
      <c r="G16" s="565">
        <f>SUM(G13:G15)</f>
        <v>0.46945870400000012</v>
      </c>
    </row>
    <row r="17" spans="2:7" ht="18.75" customHeight="1">
      <c r="B17" s="546"/>
      <c r="C17" s="547"/>
      <c r="D17" s="551"/>
      <c r="E17" s="566"/>
      <c r="F17" s="567"/>
      <c r="G17" s="545"/>
    </row>
    <row r="18" spans="2:7" ht="48" customHeight="1">
      <c r="B18" s="712" t="s">
        <v>739</v>
      </c>
      <c r="C18" s="713"/>
      <c r="D18" s="713"/>
      <c r="E18" s="713"/>
      <c r="F18" s="713"/>
      <c r="G18" s="714"/>
    </row>
    <row r="19" spans="2:7" ht="15.75" thickBot="1">
      <c r="B19" s="568"/>
      <c r="C19" s="569"/>
      <c r="D19" s="569"/>
      <c r="E19" s="569"/>
      <c r="F19" s="569"/>
      <c r="G19" s="570"/>
    </row>
    <row r="20" spans="2:7">
      <c r="B20" s="165"/>
      <c r="C20" s="165"/>
      <c r="D20" s="165"/>
      <c r="E20" s="165"/>
    </row>
    <row r="21" spans="2:7">
      <c r="F21" s="165"/>
    </row>
  </sheetData>
  <mergeCells count="5">
    <mergeCell ref="B18:G18"/>
    <mergeCell ref="B4:F4"/>
    <mergeCell ref="B10:B11"/>
    <mergeCell ref="C10:C11"/>
    <mergeCell ref="D10:D11"/>
  </mergeCells>
  <printOptions horizontalCentered="1"/>
  <pageMargins left="0.70866141732283472" right="0.70866141732283472" top="0.74803149606299213" bottom="0.74803149606299213" header="0.31496062992125984" footer="0.31496062992125984"/>
  <pageSetup paperSize="9" orientation="landscape" r:id="rId1"/>
</worksheet>
</file>

<file path=xl/worksheets/sheet28.xml><?xml version="1.0" encoding="utf-8"?>
<worksheet xmlns="http://schemas.openxmlformats.org/spreadsheetml/2006/main" xmlns:r="http://schemas.openxmlformats.org/officeDocument/2006/relationships">
  <sheetPr>
    <pageSetUpPr fitToPage="1"/>
  </sheetPr>
  <dimension ref="B1:H22"/>
  <sheetViews>
    <sheetView zoomScale="130" zoomScaleNormal="130" workbookViewId="0">
      <selection activeCell="G14" sqref="G14"/>
    </sheetView>
  </sheetViews>
  <sheetFormatPr defaultColWidth="7.85546875" defaultRowHeight="14.25"/>
  <cols>
    <col min="1" max="1" width="7.85546875" style="165"/>
    <col min="2" max="2" width="7.140625" style="165" customWidth="1"/>
    <col min="3" max="3" width="33.28515625" style="165" customWidth="1"/>
    <col min="4" max="4" width="9.5703125" style="165" customWidth="1"/>
    <col min="5" max="5" width="13.140625" style="165" customWidth="1"/>
    <col min="6" max="6" width="14.42578125" style="165" customWidth="1"/>
    <col min="7" max="7" width="14" style="165" customWidth="1"/>
    <col min="8" max="16384" width="7.85546875" style="165"/>
  </cols>
  <sheetData>
    <row r="1" spans="2:8" ht="15" thickBot="1"/>
    <row r="2" spans="2:8" ht="15.75">
      <c r="B2" s="571"/>
      <c r="C2" s="572"/>
      <c r="D2" s="572"/>
      <c r="E2" s="572"/>
      <c r="F2" s="572"/>
      <c r="G2" s="572"/>
      <c r="H2" s="573"/>
    </row>
    <row r="3" spans="2:8" ht="15.75">
      <c r="B3" s="715" t="s">
        <v>501</v>
      </c>
      <c r="C3" s="716"/>
      <c r="D3" s="716"/>
      <c r="E3" s="716"/>
      <c r="F3" s="716"/>
      <c r="G3" s="716"/>
      <c r="H3" s="574"/>
    </row>
    <row r="4" spans="2:8" ht="15">
      <c r="B4" s="546"/>
      <c r="C4" s="547"/>
      <c r="D4" s="547"/>
      <c r="E4" s="547"/>
      <c r="F4" s="547"/>
      <c r="G4" s="547"/>
      <c r="H4" s="574"/>
    </row>
    <row r="5" spans="2:8" ht="15">
      <c r="B5" s="546" t="s">
        <v>496</v>
      </c>
      <c r="C5" s="547"/>
      <c r="D5" s="547" t="s">
        <v>395</v>
      </c>
      <c r="E5" s="547"/>
      <c r="F5" s="547"/>
      <c r="G5" s="547"/>
      <c r="H5" s="574"/>
    </row>
    <row r="6" spans="2:8" ht="15">
      <c r="B6" s="546" t="s">
        <v>497</v>
      </c>
      <c r="C6" s="547"/>
      <c r="D6" s="547" t="s">
        <v>396</v>
      </c>
      <c r="E6" s="547"/>
      <c r="F6" s="547"/>
      <c r="G6" s="547"/>
      <c r="H6" s="574"/>
    </row>
    <row r="7" spans="2:8" ht="22.5" customHeight="1">
      <c r="B7" s="546"/>
      <c r="C7" s="547"/>
      <c r="D7" s="549"/>
      <c r="E7" s="549"/>
      <c r="F7" s="549"/>
      <c r="G7" s="547"/>
      <c r="H7" s="574"/>
    </row>
    <row r="8" spans="2:8" ht="22.5" customHeight="1">
      <c r="B8" s="550"/>
      <c r="C8" s="549"/>
      <c r="D8" s="549"/>
      <c r="E8" s="549"/>
      <c r="F8" s="549"/>
      <c r="G8" s="547"/>
      <c r="H8" s="574"/>
    </row>
    <row r="9" spans="2:8" ht="20.45" customHeight="1">
      <c r="B9" s="720" t="s">
        <v>502</v>
      </c>
      <c r="C9" s="723" t="s">
        <v>16</v>
      </c>
      <c r="D9" s="726" t="s">
        <v>432</v>
      </c>
      <c r="E9" s="729"/>
      <c r="F9" s="729"/>
      <c r="G9" s="729"/>
      <c r="H9" s="574"/>
    </row>
    <row r="10" spans="2:8" ht="15.75" customHeight="1">
      <c r="B10" s="721"/>
      <c r="C10" s="724"/>
      <c r="D10" s="727"/>
      <c r="E10" s="173" t="s">
        <v>503</v>
      </c>
      <c r="F10" s="173" t="s">
        <v>632</v>
      </c>
      <c r="G10" s="173" t="s">
        <v>248</v>
      </c>
      <c r="H10" s="574"/>
    </row>
    <row r="11" spans="2:8" ht="18.75" customHeight="1">
      <c r="B11" s="721"/>
      <c r="C11" s="724"/>
      <c r="D11" s="727"/>
      <c r="E11" s="557" t="s">
        <v>633</v>
      </c>
      <c r="F11" s="557" t="s">
        <v>391</v>
      </c>
      <c r="G11" s="557" t="s">
        <v>651</v>
      </c>
      <c r="H11" s="574"/>
    </row>
    <row r="12" spans="2:8" ht="18.75" customHeight="1">
      <c r="B12" s="722"/>
      <c r="C12" s="725"/>
      <c r="D12" s="728"/>
      <c r="E12" s="557" t="s">
        <v>3</v>
      </c>
      <c r="F12" s="557" t="s">
        <v>8</v>
      </c>
      <c r="G12" s="557" t="s">
        <v>8</v>
      </c>
      <c r="H12" s="574"/>
    </row>
    <row r="13" spans="2:8" ht="15">
      <c r="B13" s="575">
        <v>1</v>
      </c>
      <c r="C13" s="578" t="s">
        <v>504</v>
      </c>
      <c r="D13" s="560" t="s">
        <v>41</v>
      </c>
      <c r="E13" s="576">
        <v>0.85</v>
      </c>
      <c r="F13" s="576">
        <v>0.85</v>
      </c>
      <c r="G13" s="576">
        <v>0.85</v>
      </c>
      <c r="H13" s="574"/>
    </row>
    <row r="14" spans="2:8" ht="30">
      <c r="B14" s="575">
        <v>2</v>
      </c>
      <c r="C14" s="578" t="s">
        <v>505</v>
      </c>
      <c r="D14" s="560" t="s">
        <v>44</v>
      </c>
      <c r="E14" s="561">
        <f>1200*24/1000*365*0.9425*E13</f>
        <v>8421.4259999999995</v>
      </c>
      <c r="F14" s="561">
        <f>1200*24/1000*365*0.9425*F13</f>
        <v>8421.4259999999995</v>
      </c>
      <c r="G14" s="561">
        <f t="shared" ref="G14" si="0">1200*24/1000*365*0.9425*G13</f>
        <v>8421.4259999999995</v>
      </c>
      <c r="H14" s="574"/>
    </row>
    <row r="15" spans="2:8" ht="15">
      <c r="B15" s="575">
        <v>3</v>
      </c>
      <c r="C15" s="578" t="s">
        <v>506</v>
      </c>
      <c r="D15" s="560" t="s">
        <v>44</v>
      </c>
      <c r="E15" s="561">
        <v>7501.1970000000001</v>
      </c>
      <c r="F15" s="561">
        <f>'F13'!O24</f>
        <v>8027.8019251161722</v>
      </c>
      <c r="G15" s="561">
        <f>'F13'!O34</f>
        <v>8781.696602</v>
      </c>
      <c r="H15" s="574"/>
    </row>
    <row r="16" spans="2:8" ht="15">
      <c r="B16" s="575">
        <v>4</v>
      </c>
      <c r="C16" s="578" t="s">
        <v>507</v>
      </c>
      <c r="D16" s="560" t="s">
        <v>44</v>
      </c>
      <c r="E16" s="561">
        <v>0</v>
      </c>
      <c r="F16" s="561">
        <v>0</v>
      </c>
      <c r="G16" s="577">
        <f>G15-G14</f>
        <v>360.27060200000051</v>
      </c>
      <c r="H16" s="574"/>
    </row>
    <row r="17" spans="2:8" ht="34.15" customHeight="1">
      <c r="B17" s="575">
        <v>5</v>
      </c>
      <c r="C17" s="578" t="s">
        <v>508</v>
      </c>
      <c r="D17" s="579" t="s">
        <v>509</v>
      </c>
      <c r="E17" s="580">
        <v>0.5</v>
      </c>
      <c r="F17" s="580">
        <v>0.5</v>
      </c>
      <c r="G17" s="580">
        <f>'[8]Form 3'!E29/100</f>
        <v>0.5</v>
      </c>
      <c r="H17" s="574"/>
    </row>
    <row r="18" spans="2:8" ht="30">
      <c r="B18" s="575">
        <v>6</v>
      </c>
      <c r="C18" s="578" t="s">
        <v>510</v>
      </c>
      <c r="D18" s="560" t="s">
        <v>511</v>
      </c>
      <c r="E18" s="581">
        <f t="shared" ref="E18" si="1">E16/10*E17</f>
        <v>0</v>
      </c>
      <c r="F18" s="581">
        <f t="shared" ref="F18" si="2">F16/10*F17</f>
        <v>0</v>
      </c>
      <c r="G18" s="581">
        <f t="shared" ref="G18" si="3">G16/10*G17</f>
        <v>18.013530100000025</v>
      </c>
      <c r="H18" s="574"/>
    </row>
    <row r="19" spans="2:8" ht="15">
      <c r="B19" s="546"/>
      <c r="C19" s="547"/>
      <c r="D19" s="547"/>
      <c r="E19" s="547"/>
      <c r="F19" s="547"/>
      <c r="G19" s="547"/>
      <c r="H19" s="574"/>
    </row>
    <row r="20" spans="2:8" ht="15">
      <c r="B20" s="546"/>
      <c r="C20" s="547"/>
      <c r="D20" s="547"/>
      <c r="E20" s="547"/>
      <c r="F20" s="547"/>
      <c r="G20" s="547"/>
      <c r="H20" s="574"/>
    </row>
    <row r="21" spans="2:8" ht="15">
      <c r="B21" s="546"/>
      <c r="C21" s="547"/>
      <c r="D21" s="547"/>
      <c r="E21" s="547"/>
      <c r="F21" s="547"/>
      <c r="G21" s="547"/>
      <c r="H21" s="574"/>
    </row>
    <row r="22" spans="2:8" ht="15.75" thickBot="1">
      <c r="B22" s="568"/>
      <c r="C22" s="569"/>
      <c r="D22" s="569"/>
      <c r="E22" s="569"/>
      <c r="F22" s="569"/>
      <c r="G22" s="569"/>
      <c r="H22" s="582"/>
    </row>
  </sheetData>
  <mergeCells count="5">
    <mergeCell ref="B3:G3"/>
    <mergeCell ref="B9:B12"/>
    <mergeCell ref="C9:C12"/>
    <mergeCell ref="D9:D12"/>
    <mergeCell ref="E9:G9"/>
  </mergeCells>
  <printOptions horizontalCentered="1"/>
  <pageMargins left="0.70866141732283472" right="0.70866141732283472" top="0.74803149606299213" bottom="0.7480314960629921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sheetPr>
    <pageSetUpPr fitToPage="1"/>
  </sheetPr>
  <dimension ref="B2:V40"/>
  <sheetViews>
    <sheetView showGridLines="0" tabSelected="1" topLeftCell="D7" workbookViewId="0">
      <selection activeCell="I21" sqref="I21"/>
    </sheetView>
  </sheetViews>
  <sheetFormatPr defaultColWidth="9.140625" defaultRowHeight="15"/>
  <cols>
    <col min="1" max="1" width="6.85546875" style="6" customWidth="1"/>
    <col min="2" max="2" width="6.140625" style="6" customWidth="1"/>
    <col min="3" max="3" width="38.85546875" style="6" customWidth="1"/>
    <col min="4" max="4" width="14.28515625" style="6" customWidth="1"/>
    <col min="5" max="5" width="13.28515625" style="6" customWidth="1"/>
    <col min="6" max="6" width="14.7109375" style="6" customWidth="1"/>
    <col min="7" max="7" width="14" style="6" bestFit="1" customWidth="1"/>
    <col min="8" max="11" width="14.28515625" style="6" customWidth="1"/>
    <col min="12" max="12" width="16.42578125" style="6" customWidth="1"/>
    <col min="13" max="13" width="15.5703125" style="6" customWidth="1"/>
    <col min="14" max="14" width="9.5703125" style="6" hidden="1" customWidth="1"/>
    <col min="15" max="16" width="15.7109375" style="6" customWidth="1"/>
    <col min="17" max="17" width="16.28515625" style="6" customWidth="1"/>
    <col min="18" max="22" width="15.7109375" style="6" customWidth="1"/>
    <col min="23" max="16384" width="9.140625" style="6"/>
  </cols>
  <sheetData>
    <row r="2" spans="2:22" ht="15.75">
      <c r="C2" s="53"/>
      <c r="E2" s="53"/>
      <c r="F2" s="53"/>
      <c r="H2" s="53"/>
      <c r="I2" s="126" t="s">
        <v>395</v>
      </c>
      <c r="J2" s="53"/>
      <c r="K2" s="53"/>
      <c r="L2" s="53"/>
      <c r="P2" s="53"/>
      <c r="Q2" s="53"/>
      <c r="R2" s="53"/>
      <c r="S2" s="53"/>
      <c r="T2" s="53"/>
      <c r="U2" s="53"/>
      <c r="V2" s="53"/>
    </row>
    <row r="3" spans="2:22" ht="15.75">
      <c r="C3" s="53"/>
      <c r="E3" s="53"/>
      <c r="F3" s="53"/>
      <c r="H3" s="53"/>
      <c r="I3" s="126" t="s">
        <v>396</v>
      </c>
      <c r="J3" s="53"/>
      <c r="K3" s="53"/>
      <c r="L3" s="53"/>
      <c r="P3" s="53"/>
      <c r="Q3" s="53"/>
      <c r="R3" s="53"/>
      <c r="S3" s="53"/>
      <c r="T3" s="53"/>
      <c r="U3" s="53"/>
      <c r="V3" s="53"/>
    </row>
    <row r="4" spans="2:22" s="15" customFormat="1" ht="15.75">
      <c r="C4" s="53"/>
      <c r="E4" s="53"/>
      <c r="F4" s="53"/>
      <c r="H4" s="53"/>
      <c r="I4" s="52" t="s">
        <v>360</v>
      </c>
      <c r="J4" s="53"/>
      <c r="K4" s="53"/>
      <c r="L4" s="53"/>
      <c r="P4" s="53"/>
      <c r="Q4" s="53"/>
      <c r="R4" s="53"/>
      <c r="S4" s="53"/>
      <c r="T4" s="53"/>
      <c r="U4" s="53"/>
      <c r="V4" s="53"/>
    </row>
    <row r="7" spans="2:22" ht="20.25" customHeight="1">
      <c r="B7" s="612" t="s">
        <v>207</v>
      </c>
      <c r="C7" s="615" t="s">
        <v>16</v>
      </c>
      <c r="D7" s="609" t="s">
        <v>38</v>
      </c>
      <c r="E7" s="615" t="s">
        <v>1</v>
      </c>
      <c r="F7" s="603" t="s">
        <v>648</v>
      </c>
      <c r="G7" s="604"/>
      <c r="H7" s="605"/>
      <c r="I7" s="603" t="s">
        <v>649</v>
      </c>
      <c r="J7" s="607"/>
      <c r="K7" s="606"/>
      <c r="L7" s="603" t="s">
        <v>650</v>
      </c>
      <c r="M7" s="606"/>
      <c r="N7" s="601" t="s">
        <v>10</v>
      </c>
    </row>
    <row r="8" spans="2:22" ht="63" customHeight="1">
      <c r="B8" s="613"/>
      <c r="C8" s="615"/>
      <c r="D8" s="610"/>
      <c r="E8" s="615"/>
      <c r="F8" s="590" t="s">
        <v>675</v>
      </c>
      <c r="G8" s="173" t="s">
        <v>250</v>
      </c>
      <c r="H8" s="173" t="s">
        <v>223</v>
      </c>
      <c r="I8" s="173" t="s">
        <v>675</v>
      </c>
      <c r="J8" s="583" t="s">
        <v>676</v>
      </c>
      <c r="K8" s="173" t="s">
        <v>250</v>
      </c>
      <c r="L8" s="173" t="s">
        <v>354</v>
      </c>
      <c r="M8" s="173" t="s">
        <v>250</v>
      </c>
      <c r="N8" s="601"/>
    </row>
    <row r="9" spans="2:22" ht="31.5">
      <c r="B9" s="614"/>
      <c r="C9" s="616"/>
      <c r="D9" s="611"/>
      <c r="E9" s="616"/>
      <c r="F9" s="173" t="s">
        <v>9</v>
      </c>
      <c r="G9" s="173" t="s">
        <v>637</v>
      </c>
      <c r="H9" s="173" t="s">
        <v>251</v>
      </c>
      <c r="I9" s="173" t="s">
        <v>9</v>
      </c>
      <c r="J9" s="173" t="s">
        <v>9</v>
      </c>
      <c r="K9" s="173" t="s">
        <v>394</v>
      </c>
      <c r="L9" s="173" t="s">
        <v>9</v>
      </c>
      <c r="M9" s="173" t="s">
        <v>394</v>
      </c>
      <c r="N9" s="602"/>
    </row>
    <row r="10" spans="2:22" ht="15.75">
      <c r="B10" s="174" t="s">
        <v>64</v>
      </c>
      <c r="C10" s="72" t="s">
        <v>254</v>
      </c>
      <c r="D10" s="175"/>
      <c r="E10" s="175"/>
      <c r="F10" s="173"/>
      <c r="G10" s="173"/>
      <c r="H10" s="173"/>
      <c r="I10" s="173"/>
      <c r="J10" s="173"/>
      <c r="K10" s="173"/>
      <c r="L10" s="173"/>
      <c r="M10" s="173"/>
      <c r="N10" s="171"/>
    </row>
    <row r="11" spans="2:22">
      <c r="B11" s="8">
        <v>1</v>
      </c>
      <c r="C11" s="9" t="s">
        <v>34</v>
      </c>
      <c r="D11" s="8" t="s">
        <v>219</v>
      </c>
      <c r="E11" s="176" t="s">
        <v>280</v>
      </c>
      <c r="F11" s="177">
        <f>+'F2'!E14</f>
        <v>249.47960633222399</v>
      </c>
      <c r="G11" s="177">
        <f>+'F2'!F14</f>
        <v>275.60025424600008</v>
      </c>
      <c r="H11" s="177">
        <f>+'F2'!G14</f>
        <v>275.60025424600008</v>
      </c>
      <c r="I11" s="177">
        <f>+'F2'!H14</f>
        <v>262.85500325227599</v>
      </c>
      <c r="J11" s="177">
        <f>+'F2'!I14</f>
        <v>253.676628905136</v>
      </c>
      <c r="K11" s="177">
        <f>+'F2'!J14</f>
        <v>306.24187969571244</v>
      </c>
      <c r="L11" s="177">
        <f>+'F2'!K14</f>
        <v>276.96281560332</v>
      </c>
      <c r="M11" s="177">
        <f>+'F2'!L14</f>
        <v>318.72438167902908</v>
      </c>
      <c r="N11" s="177"/>
      <c r="O11" s="133"/>
      <c r="P11" s="133"/>
    </row>
    <row r="12" spans="2:22">
      <c r="B12" s="8">
        <f t="shared" ref="B12:B17" si="0">B11+1</f>
        <v>2</v>
      </c>
      <c r="C12" s="11" t="s">
        <v>174</v>
      </c>
      <c r="D12" s="8" t="s">
        <v>219</v>
      </c>
      <c r="E12" s="176" t="s">
        <v>21</v>
      </c>
      <c r="F12" s="177">
        <f>'F5'!D16</f>
        <v>400.36</v>
      </c>
      <c r="G12" s="177">
        <f>'F5'!E16</f>
        <v>436.63829955695257</v>
      </c>
      <c r="H12" s="177">
        <f>'F5'!F16</f>
        <v>436.63829955695257</v>
      </c>
      <c r="I12" s="177">
        <f>'F5'!G16</f>
        <v>400.36</v>
      </c>
      <c r="J12" s="177">
        <f>'F5'!H16</f>
        <v>400.51</v>
      </c>
      <c r="K12" s="177">
        <f>'F5'!I16</f>
        <v>438.20122113517232</v>
      </c>
      <c r="L12" s="177">
        <f>'F5'!J16</f>
        <v>400.36</v>
      </c>
      <c r="M12" s="177">
        <f>'F5'!K16</f>
        <v>439.64078278629495</v>
      </c>
      <c r="N12" s="177"/>
      <c r="O12" s="133"/>
      <c r="P12" s="133"/>
    </row>
    <row r="13" spans="2:22">
      <c r="B13" s="8">
        <f t="shared" si="0"/>
        <v>3</v>
      </c>
      <c r="C13" s="9" t="s">
        <v>252</v>
      </c>
      <c r="D13" s="8" t="s">
        <v>219</v>
      </c>
      <c r="E13" s="178" t="s">
        <v>27</v>
      </c>
      <c r="F13" s="177">
        <f>'F5'!D28</f>
        <v>191.85218423999996</v>
      </c>
      <c r="G13" s="177">
        <f>'F5'!E28</f>
        <v>214.19779525111076</v>
      </c>
      <c r="H13" s="177">
        <f>'F5'!F28</f>
        <v>214.19779525111076</v>
      </c>
      <c r="I13" s="177">
        <f>'F5'!G28</f>
        <v>158.87853463999991</v>
      </c>
      <c r="J13" s="177">
        <f>'F5'!H28</f>
        <v>159.06565655999998</v>
      </c>
      <c r="K13" s="177">
        <f>'F5'!I28</f>
        <v>169.47953509545343</v>
      </c>
      <c r="L13" s="177">
        <f>'F5'!J28</f>
        <v>125.90488503999991</v>
      </c>
      <c r="M13" s="177">
        <f>'F5'!K28</f>
        <v>134.93087489099301</v>
      </c>
      <c r="N13" s="177"/>
      <c r="O13" s="133"/>
      <c r="P13" s="133"/>
    </row>
    <row r="14" spans="2:22">
      <c r="B14" s="8">
        <f t="shared" si="0"/>
        <v>4</v>
      </c>
      <c r="C14" s="11" t="s">
        <v>35</v>
      </c>
      <c r="D14" s="8" t="s">
        <v>219</v>
      </c>
      <c r="E14" s="178" t="s">
        <v>28</v>
      </c>
      <c r="F14" s="177">
        <f>'F6'!D20</f>
        <v>84.41279980000003</v>
      </c>
      <c r="G14" s="177">
        <f ca="1">'F6'!E20</f>
        <v>91.425253636674682</v>
      </c>
      <c r="H14" s="177">
        <f ca="1">'F6'!F20</f>
        <v>91.425253636674682</v>
      </c>
      <c r="I14" s="177">
        <f>'F6'!G20</f>
        <v>84.41279980000003</v>
      </c>
      <c r="J14" s="177">
        <f>'F6'!H20</f>
        <v>82.006291499999989</v>
      </c>
      <c r="K14" s="177">
        <f ca="1">'F6'!I20</f>
        <v>80.902311634700396</v>
      </c>
      <c r="L14" s="177">
        <f>'F6'!J20</f>
        <v>84.079879800000001</v>
      </c>
      <c r="M14" s="177">
        <f ca="1">'F6'!K20</f>
        <v>80.781511109845582</v>
      </c>
      <c r="N14" s="177"/>
      <c r="O14" s="133"/>
      <c r="P14" s="133"/>
    </row>
    <row r="15" spans="2:22">
      <c r="B15" s="8">
        <f t="shared" si="0"/>
        <v>5</v>
      </c>
      <c r="C15" s="9" t="s">
        <v>253</v>
      </c>
      <c r="D15" s="8" t="s">
        <v>219</v>
      </c>
      <c r="E15" s="178" t="s">
        <v>29</v>
      </c>
      <c r="F15" s="177">
        <f>'F7'!D22</f>
        <v>436.39571065067241</v>
      </c>
      <c r="G15" s="177">
        <f>'F7'!E22</f>
        <v>482.19511668126194</v>
      </c>
      <c r="H15" s="177">
        <f>'F7'!F22</f>
        <v>482.19511668126194</v>
      </c>
      <c r="I15" s="177">
        <f>'F7'!G22</f>
        <v>436.39571065067241</v>
      </c>
      <c r="J15" s="177">
        <f>'F7'!H22</f>
        <v>436.54457607599994</v>
      </c>
      <c r="K15" s="177">
        <f>'F7'!I22</f>
        <v>483.47735205815223</v>
      </c>
      <c r="L15" s="177">
        <f>'F7'!J22</f>
        <v>436.39571065067241</v>
      </c>
      <c r="M15" s="177">
        <f>'F7'!K22</f>
        <v>484.96220167103507</v>
      </c>
      <c r="N15" s="177"/>
      <c r="O15" s="133"/>
      <c r="P15" s="133"/>
    </row>
    <row r="16" spans="2:22">
      <c r="B16" s="8">
        <f t="shared" si="0"/>
        <v>6</v>
      </c>
      <c r="C16" s="9" t="s">
        <v>36</v>
      </c>
      <c r="D16" s="8" t="s">
        <v>219</v>
      </c>
      <c r="E16" s="178" t="s">
        <v>30</v>
      </c>
      <c r="F16" s="177">
        <f>'F8'!D16</f>
        <v>3.9</v>
      </c>
      <c r="G16" s="177">
        <f>'F8'!E16</f>
        <v>9.0758585720000013</v>
      </c>
      <c r="H16" s="177">
        <f>'F8'!F16</f>
        <v>9.0758585720000013</v>
      </c>
      <c r="I16" s="177">
        <f>'F8'!G16</f>
        <v>4.09</v>
      </c>
      <c r="J16" s="177">
        <f>'F8'!H16</f>
        <v>5.37</v>
      </c>
      <c r="K16" s="177">
        <f>'F8'!I16</f>
        <v>9.2573757434400008</v>
      </c>
      <c r="L16" s="177">
        <f>'F8'!J16</f>
        <v>4.29</v>
      </c>
      <c r="M16" s="177">
        <f>'F8'!K16</f>
        <v>9.4425232583087997</v>
      </c>
      <c r="N16" s="177"/>
      <c r="O16" s="133"/>
      <c r="P16" s="133"/>
    </row>
    <row r="17" spans="2:16" ht="15.75">
      <c r="B17" s="18">
        <f t="shared" si="0"/>
        <v>7</v>
      </c>
      <c r="C17" s="179" t="s">
        <v>254</v>
      </c>
      <c r="D17" s="18" t="s">
        <v>219</v>
      </c>
      <c r="E17" s="8"/>
      <c r="F17" s="180">
        <f>SUM(F11:F15)-F16</f>
        <v>1358.6003010228962</v>
      </c>
      <c r="G17" s="180">
        <f t="shared" ref="G17:M17" ca="1" si="1">SUM(G11:G15)-G16</f>
        <v>1490.9808608000001</v>
      </c>
      <c r="H17" s="180">
        <f t="shared" ca="1" si="1"/>
        <v>1490.9808608000001</v>
      </c>
      <c r="I17" s="180">
        <f t="shared" ref="I17:K17" si="2">SUM(I11:I15)-I16</f>
        <v>1338.8120483429484</v>
      </c>
      <c r="J17" s="180">
        <f t="shared" si="2"/>
        <v>1326.4331530411359</v>
      </c>
      <c r="K17" s="180">
        <f t="shared" ca="1" si="2"/>
        <v>1469.0449238757508</v>
      </c>
      <c r="L17" s="180">
        <f t="shared" si="1"/>
        <v>1319.4132910939925</v>
      </c>
      <c r="M17" s="180">
        <f t="shared" ca="1" si="1"/>
        <v>1449.5972288788889</v>
      </c>
      <c r="N17" s="177"/>
      <c r="O17" s="133"/>
      <c r="P17" s="133"/>
    </row>
    <row r="18" spans="2:16" ht="15.75">
      <c r="B18" s="18" t="s">
        <v>68</v>
      </c>
      <c r="C18" s="18" t="s">
        <v>255</v>
      </c>
      <c r="D18" s="10"/>
      <c r="E18" s="8"/>
      <c r="F18" s="177"/>
      <c r="G18" s="177"/>
      <c r="H18" s="177"/>
      <c r="I18" s="177"/>
      <c r="J18" s="177"/>
      <c r="K18" s="177"/>
      <c r="L18" s="177"/>
      <c r="M18" s="177"/>
      <c r="N18" s="9"/>
    </row>
    <row r="19" spans="2:16">
      <c r="B19" s="8">
        <v>1</v>
      </c>
      <c r="C19" s="10" t="s">
        <v>256</v>
      </c>
      <c r="D19" s="8" t="s">
        <v>218</v>
      </c>
      <c r="E19" s="178" t="s">
        <v>171</v>
      </c>
      <c r="F19" s="181">
        <f>'F15'!Q19</f>
        <v>3.9773507369557159</v>
      </c>
      <c r="G19" s="181">
        <f>'F12'!F20</f>
        <v>3.9630000000000001</v>
      </c>
      <c r="H19" s="181">
        <f>'F12'!G20</f>
        <v>3.9630000000000001</v>
      </c>
      <c r="I19" s="181">
        <f>'F12'!H20</f>
        <v>3.7850000000000001</v>
      </c>
      <c r="J19" s="181">
        <f>'F12'!I20</f>
        <v>3.4620000000000002</v>
      </c>
      <c r="K19" s="181">
        <f>'F12'!J20</f>
        <v>3.3769999999999998</v>
      </c>
      <c r="L19" s="181">
        <f>'F12'!K20</f>
        <v>3.7850000000000001</v>
      </c>
      <c r="M19" s="181">
        <f>'F12'!L20</f>
        <v>3.3769999999999998</v>
      </c>
      <c r="N19" s="9"/>
    </row>
    <row r="20" spans="2:16">
      <c r="B20" s="8">
        <f>B19+1</f>
        <v>2</v>
      </c>
      <c r="C20" s="10" t="s">
        <v>703</v>
      </c>
      <c r="D20" s="8" t="s">
        <v>44</v>
      </c>
      <c r="E20" s="178"/>
      <c r="F20" s="181">
        <f>'F10'!E30</f>
        <v>7501.1969999999992</v>
      </c>
      <c r="G20" s="181">
        <f>'F10'!F30</f>
        <v>7501.1969999999992</v>
      </c>
      <c r="H20" s="181">
        <f>'F10'!G30</f>
        <v>7501.1969999999992</v>
      </c>
      <c r="I20" s="181">
        <f>'F10'!H30</f>
        <v>8421.4259999999995</v>
      </c>
      <c r="J20" s="181">
        <f>'F10'!I30</f>
        <v>8421.4259999999995</v>
      </c>
      <c r="K20" s="181">
        <f>'F10'!J30</f>
        <v>8027.8019251161732</v>
      </c>
      <c r="L20" s="181">
        <f>'F10'!K30</f>
        <v>8421.4259999999995</v>
      </c>
      <c r="M20" s="181">
        <f>'F10'!L30</f>
        <v>8781.696602</v>
      </c>
      <c r="N20" s="9"/>
    </row>
    <row r="21" spans="2:16" ht="15.75">
      <c r="B21" s="8">
        <f>B20+1</f>
        <v>3</v>
      </c>
      <c r="C21" s="10" t="s">
        <v>255</v>
      </c>
      <c r="D21" s="8" t="s">
        <v>219</v>
      </c>
      <c r="E21" s="8"/>
      <c r="F21" s="180">
        <f>F19*F20/10</f>
        <v>2983.4891416</v>
      </c>
      <c r="G21" s="180">
        <f t="shared" ref="G21:M21" si="3">G19*G20/10</f>
        <v>2972.7243711000001</v>
      </c>
      <c r="H21" s="180">
        <f t="shared" si="3"/>
        <v>2972.7243711000001</v>
      </c>
      <c r="I21" s="180">
        <f t="shared" ref="I21:K21" si="4">I19*I20/10</f>
        <v>3187.5097409999998</v>
      </c>
      <c r="J21" s="180">
        <f t="shared" ref="J21" si="5">J19*J20/10</f>
        <v>2915.4976812</v>
      </c>
      <c r="K21" s="180">
        <f t="shared" si="4"/>
        <v>2710.9887101117315</v>
      </c>
      <c r="L21" s="180">
        <f t="shared" si="3"/>
        <v>3187.5097409999998</v>
      </c>
      <c r="M21" s="180">
        <f t="shared" si="3"/>
        <v>2965.5789424953996</v>
      </c>
      <c r="N21" s="9"/>
    </row>
    <row r="22" spans="2:16" ht="15.75">
      <c r="B22" s="18" t="s">
        <v>69</v>
      </c>
      <c r="C22" s="18" t="s">
        <v>602</v>
      </c>
      <c r="D22" s="10"/>
      <c r="E22" s="8"/>
      <c r="F22" s="177"/>
      <c r="G22" s="177"/>
      <c r="H22" s="177"/>
      <c r="I22" s="177"/>
      <c r="J22" s="177"/>
      <c r="K22" s="177"/>
      <c r="L22" s="177"/>
      <c r="M22" s="177"/>
      <c r="N22" s="9"/>
    </row>
    <row r="23" spans="2:16">
      <c r="B23" s="8">
        <v>1</v>
      </c>
      <c r="C23" s="10" t="s">
        <v>603</v>
      </c>
      <c r="D23" s="8" t="s">
        <v>219</v>
      </c>
      <c r="E23" s="178" t="s">
        <v>628</v>
      </c>
      <c r="F23" s="177">
        <v>0</v>
      </c>
      <c r="G23" s="177">
        <f>F16.2!E18</f>
        <v>0</v>
      </c>
      <c r="H23" s="177">
        <f>G23</f>
        <v>0</v>
      </c>
      <c r="I23" s="177">
        <v>0</v>
      </c>
      <c r="J23" s="177">
        <v>0</v>
      </c>
      <c r="K23" s="177">
        <f>F16.2!E18</f>
        <v>0</v>
      </c>
      <c r="L23" s="177">
        <v>0</v>
      </c>
      <c r="M23" s="177">
        <f>F16.2!G18</f>
        <v>18.013530100000025</v>
      </c>
      <c r="N23" s="9"/>
    </row>
    <row r="24" spans="2:16" ht="30">
      <c r="B24" s="8">
        <f t="shared" ref="B24:B25" si="6">B23+1</f>
        <v>2</v>
      </c>
      <c r="C24" s="117" t="s">
        <v>604</v>
      </c>
      <c r="D24" s="8" t="s">
        <v>219</v>
      </c>
      <c r="E24" s="178" t="s">
        <v>629</v>
      </c>
      <c r="F24" s="177">
        <v>0</v>
      </c>
      <c r="G24" s="177">
        <f>F16.1!E16</f>
        <v>0.38798240000000001</v>
      </c>
      <c r="H24" s="177">
        <f>G24</f>
        <v>0.38798240000000001</v>
      </c>
      <c r="I24" s="177">
        <v>0</v>
      </c>
      <c r="J24" s="177">
        <v>0</v>
      </c>
      <c r="K24" s="177">
        <f>F16.1!F16</f>
        <v>0.42678064000000004</v>
      </c>
      <c r="L24" s="177">
        <v>0</v>
      </c>
      <c r="M24" s="177">
        <f>F16.1!G16</f>
        <v>0.46945870400000012</v>
      </c>
      <c r="N24" s="9"/>
    </row>
    <row r="25" spans="2:16" ht="15.75">
      <c r="B25" s="8">
        <f t="shared" si="6"/>
        <v>3</v>
      </c>
      <c r="C25" s="118" t="s">
        <v>605</v>
      </c>
      <c r="D25" s="8" t="s">
        <v>219</v>
      </c>
      <c r="E25" s="8"/>
      <c r="F25" s="180">
        <f>F23+F24</f>
        <v>0</v>
      </c>
      <c r="G25" s="180">
        <f t="shared" ref="G25:M25" si="7">G23+G24</f>
        <v>0.38798240000000001</v>
      </c>
      <c r="H25" s="180">
        <f t="shared" si="7"/>
        <v>0.38798240000000001</v>
      </c>
      <c r="I25" s="180">
        <f t="shared" ref="I25:K25" si="8">I23+I24</f>
        <v>0</v>
      </c>
      <c r="J25" s="180">
        <f t="shared" ref="J25" si="9">J23+J24</f>
        <v>0</v>
      </c>
      <c r="K25" s="180">
        <f t="shared" si="8"/>
        <v>0.42678064000000004</v>
      </c>
      <c r="L25" s="180">
        <f t="shared" si="7"/>
        <v>0</v>
      </c>
      <c r="M25" s="180">
        <f t="shared" si="7"/>
        <v>18.482988804000026</v>
      </c>
      <c r="N25" s="9"/>
    </row>
    <row r="26" spans="2:16" ht="15.75">
      <c r="B26" s="18" t="s">
        <v>531</v>
      </c>
      <c r="C26" s="18" t="s">
        <v>606</v>
      </c>
      <c r="D26" s="8" t="s">
        <v>219</v>
      </c>
      <c r="E26" s="8"/>
      <c r="F26" s="180">
        <f>F17+F21+F25</f>
        <v>4342.0894426228961</v>
      </c>
      <c r="G26" s="180">
        <f ca="1">G17+G21+G25</f>
        <v>4464.0932143</v>
      </c>
      <c r="H26" s="180">
        <f t="shared" ref="H26:M26" ca="1" si="10">H17+H21+H25</f>
        <v>4464.0932143</v>
      </c>
      <c r="I26" s="180">
        <f t="shared" ref="I26:K26" si="11">I17+I21+I25</f>
        <v>4526.3217893429483</v>
      </c>
      <c r="J26" s="180">
        <f t="shared" ref="J26" si="12">J17+J21+J25</f>
        <v>4241.9308342411359</v>
      </c>
      <c r="K26" s="180">
        <f t="shared" ca="1" si="11"/>
        <v>4180.4604146274824</v>
      </c>
      <c r="L26" s="180">
        <f t="shared" si="10"/>
        <v>4506.9230320939923</v>
      </c>
      <c r="M26" s="180">
        <f t="shared" ca="1" si="10"/>
        <v>4433.6591601782893</v>
      </c>
      <c r="N26" s="9"/>
    </row>
    <row r="28" spans="2:16" ht="14.25" customHeight="1">
      <c r="B28" s="608" t="s">
        <v>741</v>
      </c>
      <c r="C28" s="608"/>
      <c r="D28" s="608"/>
      <c r="E28" s="608"/>
      <c r="F28" s="608"/>
      <c r="G28" s="608"/>
      <c r="H28" s="608"/>
      <c r="I28" s="608"/>
      <c r="J28" s="608"/>
      <c r="K28" s="608"/>
      <c r="L28" s="608"/>
      <c r="M28" s="608"/>
      <c r="N28" s="182"/>
    </row>
    <row r="29" spans="2:16" ht="72.75" customHeight="1">
      <c r="B29" s="608"/>
      <c r="C29" s="608"/>
      <c r="D29" s="608"/>
      <c r="E29" s="608"/>
      <c r="F29" s="608"/>
      <c r="G29" s="608"/>
      <c r="H29" s="608"/>
      <c r="I29" s="608"/>
      <c r="J29" s="608"/>
      <c r="K29" s="608"/>
      <c r="L29" s="608"/>
      <c r="M29" s="608"/>
      <c r="N29" s="183"/>
    </row>
    <row r="34" spans="7:13">
      <c r="G34" s="133"/>
      <c r="M34" s="133"/>
    </row>
    <row r="35" spans="7:13">
      <c r="G35" s="133"/>
      <c r="M35" s="133"/>
    </row>
    <row r="36" spans="7:13">
      <c r="G36" s="133"/>
      <c r="M36" s="133"/>
    </row>
    <row r="37" spans="7:13">
      <c r="G37" s="133"/>
      <c r="M37" s="133"/>
    </row>
    <row r="38" spans="7:13">
      <c r="G38" s="133"/>
      <c r="M38" s="133"/>
    </row>
    <row r="39" spans="7:13">
      <c r="G39" s="133"/>
      <c r="M39" s="133"/>
    </row>
    <row r="40" spans="7:13">
      <c r="G40" s="133"/>
      <c r="M40" s="133"/>
    </row>
  </sheetData>
  <mergeCells count="9">
    <mergeCell ref="N7:N9"/>
    <mergeCell ref="F7:H7"/>
    <mergeCell ref="L7:M7"/>
    <mergeCell ref="I7:K7"/>
    <mergeCell ref="B28:M29"/>
    <mergeCell ref="D7:D9"/>
    <mergeCell ref="B7:B9"/>
    <mergeCell ref="C7:C9"/>
    <mergeCell ref="E7:E9"/>
  </mergeCells>
  <hyperlinks>
    <hyperlink ref="E11" location="'F2'!A1" display="Form 2"/>
    <hyperlink ref="E12" location="'F4'!A1" display="Form 4"/>
    <hyperlink ref="E13" location="'F5'!A1" display="Form 5"/>
    <hyperlink ref="E14" location="'F6'!A1" display="Form 6"/>
    <hyperlink ref="E15" location="'F7'!A1" display="Form 7"/>
    <hyperlink ref="E16" location="'F8'!A1" display="Form 8"/>
    <hyperlink ref="E19" location="'F12'!A1" display="Form 12"/>
    <hyperlink ref="E23" location="F16.2!A1" display="Form 16.2"/>
    <hyperlink ref="E24" location="F16.1!A1" display="Form 16.1"/>
  </hyperlinks>
  <pageMargins left="0.23" right="0.23" top="0.92" bottom="1" header="0.5" footer="0.5"/>
  <pageSetup paperSize="9" scale="76" orientation="landscape" r:id="rId1"/>
  <headerFooter alignWithMargins="0"/>
</worksheet>
</file>

<file path=xl/worksheets/sheet4.xml><?xml version="1.0" encoding="utf-8"?>
<worksheet xmlns="http://schemas.openxmlformats.org/spreadsheetml/2006/main" xmlns:r="http://schemas.openxmlformats.org/officeDocument/2006/relationships">
  <sheetPr>
    <pageSetUpPr fitToPage="1"/>
  </sheetPr>
  <dimension ref="B1:L24"/>
  <sheetViews>
    <sheetView showGridLines="0" zoomScaleSheetLayoutView="80" workbookViewId="0">
      <selection activeCell="G20" sqref="G20"/>
    </sheetView>
  </sheetViews>
  <sheetFormatPr defaultColWidth="9.140625" defaultRowHeight="15"/>
  <cols>
    <col min="1" max="1" width="9.140625" style="53"/>
    <col min="2" max="2" width="7.28515625" style="53" customWidth="1"/>
    <col min="3" max="3" width="32.28515625" style="53" customWidth="1"/>
    <col min="4" max="4" width="14.42578125" style="53" customWidth="1"/>
    <col min="5" max="9" width="14.7109375" style="53" customWidth="1"/>
    <col min="10" max="10" width="12.5703125" style="53" bestFit="1" customWidth="1"/>
    <col min="11" max="11" width="11.7109375" style="53" bestFit="1" customWidth="1"/>
    <col min="12" max="12" width="15.42578125" style="53" customWidth="1"/>
    <col min="13" max="13" width="13" style="53" customWidth="1"/>
    <col min="14" max="14" width="13.42578125" style="53" customWidth="1"/>
    <col min="15" max="15" width="12.7109375" style="53" customWidth="1"/>
    <col min="16" max="16384" width="9.140625" style="53"/>
  </cols>
  <sheetData>
    <row r="1" spans="2:12" ht="15.75">
      <c r="C1" s="94"/>
      <c r="D1" s="94"/>
      <c r="E1" s="94"/>
      <c r="F1" s="94"/>
      <c r="G1" s="94"/>
      <c r="H1" s="94"/>
      <c r="I1" s="94"/>
      <c r="J1" s="94"/>
      <c r="L1" s="94"/>
    </row>
    <row r="2" spans="2:12" ht="15.75">
      <c r="C2" s="94"/>
      <c r="D2" s="94"/>
      <c r="E2" s="94"/>
      <c r="F2" s="94"/>
      <c r="G2" s="126" t="s">
        <v>395</v>
      </c>
    </row>
    <row r="3" spans="2:12" ht="15.75">
      <c r="C3" s="61"/>
      <c r="D3" s="61"/>
      <c r="E3" s="61"/>
      <c r="F3" s="61"/>
      <c r="G3" s="126" t="s">
        <v>396</v>
      </c>
    </row>
    <row r="4" spans="2:12" ht="15.75">
      <c r="B4" s="52"/>
      <c r="C4" s="52"/>
      <c r="D4" s="52"/>
      <c r="E4" s="52"/>
      <c r="F4" s="52"/>
      <c r="G4" s="52" t="s">
        <v>362</v>
      </c>
      <c r="H4" s="52"/>
      <c r="I4" s="52"/>
      <c r="J4" s="52"/>
      <c r="L4" s="52"/>
    </row>
    <row r="5" spans="2:12" ht="15.75">
      <c r="B5" s="52"/>
      <c r="C5" s="52"/>
      <c r="D5" s="52"/>
      <c r="E5" s="52"/>
      <c r="F5" s="52"/>
      <c r="G5" s="52"/>
      <c r="H5" s="52"/>
      <c r="I5" s="52"/>
      <c r="J5" s="52"/>
      <c r="K5" s="52"/>
      <c r="L5" s="52"/>
    </row>
    <row r="6" spans="2:12" ht="15.75">
      <c r="B6" s="617" t="s">
        <v>65</v>
      </c>
      <c r="C6" s="617"/>
      <c r="D6" s="617"/>
      <c r="E6" s="617"/>
      <c r="F6" s="617"/>
      <c r="G6" s="617"/>
      <c r="H6" s="617"/>
      <c r="I6" s="617"/>
      <c r="J6" s="617"/>
      <c r="K6" s="617"/>
      <c r="L6" s="617"/>
    </row>
    <row r="7" spans="2:12" ht="15.75">
      <c r="L7" s="7" t="s">
        <v>4</v>
      </c>
    </row>
    <row r="8" spans="2:12" ht="15" customHeight="1">
      <c r="B8" s="618" t="s">
        <v>207</v>
      </c>
      <c r="C8" s="618" t="s">
        <v>16</v>
      </c>
      <c r="D8" s="619" t="s">
        <v>1</v>
      </c>
      <c r="E8" s="603" t="s">
        <v>648</v>
      </c>
      <c r="F8" s="607"/>
      <c r="G8" s="606"/>
      <c r="H8" s="603" t="s">
        <v>649</v>
      </c>
      <c r="I8" s="607"/>
      <c r="J8" s="606"/>
      <c r="K8" s="603" t="s">
        <v>650</v>
      </c>
      <c r="L8" s="606"/>
    </row>
    <row r="9" spans="2:12" ht="48.75" customHeight="1">
      <c r="B9" s="618"/>
      <c r="C9" s="618"/>
      <c r="D9" s="620"/>
      <c r="E9" s="173" t="str">
        <f>'F1'!F8</f>
        <v>MYT order dated 28.06.2024</v>
      </c>
      <c r="F9" s="173" t="str">
        <f>'F1'!G8</f>
        <v xml:space="preserve">April-March     </v>
      </c>
      <c r="G9" s="173" t="str">
        <f>'F1'!H8</f>
        <v>True-Up requirement</v>
      </c>
      <c r="H9" s="173" t="str">
        <f>'F1'!I8</f>
        <v>MYT order dated 28.06.2024</v>
      </c>
      <c r="I9" s="173" t="str">
        <f>'F1'!J8</f>
        <v>Annual Tariff Order dated 29.04.2025</v>
      </c>
      <c r="J9" s="173" t="str">
        <f>'F1'!K8</f>
        <v xml:space="preserve">April-March     </v>
      </c>
      <c r="K9" s="173" t="str">
        <f>'F1'!L8</f>
        <v>MYT/Tariff Order</v>
      </c>
      <c r="L9" s="173" t="str">
        <f>'F1'!M8</f>
        <v xml:space="preserve">April-March     </v>
      </c>
    </row>
    <row r="10" spans="2:12" ht="31.5">
      <c r="B10" s="618"/>
      <c r="C10" s="618"/>
      <c r="D10" s="621"/>
      <c r="E10" s="173" t="s">
        <v>9</v>
      </c>
      <c r="F10" s="173" t="s">
        <v>11</v>
      </c>
      <c r="G10" s="173" t="s">
        <v>251</v>
      </c>
      <c r="H10" s="173" t="s">
        <v>9</v>
      </c>
      <c r="I10" s="173" t="s">
        <v>9</v>
      </c>
      <c r="J10" s="173" t="s">
        <v>394</v>
      </c>
      <c r="K10" s="173" t="s">
        <v>9</v>
      </c>
      <c r="L10" s="173" t="s">
        <v>394</v>
      </c>
    </row>
    <row r="11" spans="2:12">
      <c r="B11" s="175">
        <v>1</v>
      </c>
      <c r="C11" s="162" t="s">
        <v>66</v>
      </c>
      <c r="D11" s="162" t="s">
        <v>22</v>
      </c>
      <c r="E11" s="64">
        <f>+F2.1!D10</f>
        <v>121.17400000000001</v>
      </c>
      <c r="F11" s="64">
        <f>F2.1!E38</f>
        <v>130.93258502079999</v>
      </c>
      <c r="G11" s="64">
        <f>F2.1!F38</f>
        <v>130.93258502079999</v>
      </c>
      <c r="H11" s="308">
        <f>F2.1!G38</f>
        <v>128.22</v>
      </c>
      <c r="I11" s="308">
        <f>F2.1!H38</f>
        <v>124.86</v>
      </c>
      <c r="J11" s="308">
        <f>F2.1!I38</f>
        <v>137.42684123783167</v>
      </c>
      <c r="K11" s="308">
        <f>F2.1!J38</f>
        <v>135.68</v>
      </c>
      <c r="L11" s="308">
        <f>F2.1!K38</f>
        <v>144.24321256322816</v>
      </c>
    </row>
    <row r="12" spans="2:12">
      <c r="B12" s="175">
        <f>B11+1</f>
        <v>2</v>
      </c>
      <c r="C12" s="161" t="s">
        <v>258</v>
      </c>
      <c r="D12" s="161" t="s">
        <v>23</v>
      </c>
      <c r="E12" s="64">
        <f>+F2.2!D10</f>
        <v>40.411999999999999</v>
      </c>
      <c r="F12" s="64">
        <f>F2.2!E40</f>
        <v>58.649802411000003</v>
      </c>
      <c r="G12" s="64">
        <f>F2.2!F40</f>
        <v>58.649802411000003</v>
      </c>
      <c r="H12" s="308">
        <f>F2.2!G40</f>
        <v>42.41</v>
      </c>
      <c r="I12" s="308">
        <f>F2.2!H40</f>
        <v>40.89</v>
      </c>
      <c r="J12" s="308">
        <f>F2.2!I40</f>
        <v>61.614123254485492</v>
      </c>
      <c r="K12" s="308">
        <f>F2.2!J40</f>
        <v>44.5</v>
      </c>
      <c r="L12" s="308">
        <f>F2.2!K40</f>
        <v>64.728268951626006</v>
      </c>
    </row>
    <row r="13" spans="2:12">
      <c r="B13" s="175">
        <f>B12+1</f>
        <v>3</v>
      </c>
      <c r="C13" s="162" t="s">
        <v>225</v>
      </c>
      <c r="D13" s="162" t="s">
        <v>281</v>
      </c>
      <c r="E13" s="64">
        <f>F2.3!D23</f>
        <v>87.893606332223982</v>
      </c>
      <c r="F13" s="64">
        <f>F2.3!E18</f>
        <v>86.017866814200104</v>
      </c>
      <c r="G13" s="64">
        <f>F2.3!F18</f>
        <v>86.017866814200104</v>
      </c>
      <c r="H13" s="308">
        <f>F2.3!G23</f>
        <v>92.225003252275982</v>
      </c>
      <c r="I13" s="308">
        <f>F2.3!H23</f>
        <v>87.926628905135985</v>
      </c>
      <c r="J13" s="308">
        <f>F2.3!I23</f>
        <v>107.20091520339527</v>
      </c>
      <c r="K13" s="308">
        <f>F2.3!J23</f>
        <v>96.782815603319975</v>
      </c>
      <c r="L13" s="308">
        <f>F2.3!K23</f>
        <v>109.75290016417493</v>
      </c>
    </row>
    <row r="14" spans="2:12" ht="15.75">
      <c r="B14" s="175">
        <f>B13+1</f>
        <v>4</v>
      </c>
      <c r="C14" s="309" t="s">
        <v>67</v>
      </c>
      <c r="D14" s="309"/>
      <c r="E14" s="146">
        <f>(E11+E12+E13)</f>
        <v>249.47960633222399</v>
      </c>
      <c r="F14" s="146">
        <f>F11+F12+F13</f>
        <v>275.60025424600008</v>
      </c>
      <c r="G14" s="146">
        <f t="shared" ref="G14:L14" si="0">G11+G12+G13</f>
        <v>275.60025424600008</v>
      </c>
      <c r="H14" s="146">
        <f t="shared" ref="H14:J14" si="1">H11+H12+H13</f>
        <v>262.85500325227599</v>
      </c>
      <c r="I14" s="146">
        <f t="shared" ref="I14" si="2">I11+I12+I13</f>
        <v>253.676628905136</v>
      </c>
      <c r="J14" s="146">
        <f t="shared" si="1"/>
        <v>306.24187969571244</v>
      </c>
      <c r="K14" s="146">
        <f t="shared" si="0"/>
        <v>276.96281560332</v>
      </c>
      <c r="L14" s="146">
        <f t="shared" si="0"/>
        <v>318.72438167902908</v>
      </c>
    </row>
    <row r="16" spans="2:12" ht="14.25" customHeight="1">
      <c r="B16" s="608" t="s">
        <v>705</v>
      </c>
      <c r="C16" s="608"/>
      <c r="D16" s="608"/>
      <c r="E16" s="608"/>
      <c r="F16" s="608"/>
      <c r="G16" s="608"/>
      <c r="H16" s="608"/>
      <c r="I16" s="608"/>
      <c r="J16" s="608"/>
      <c r="K16" s="608"/>
      <c r="L16" s="608"/>
    </row>
    <row r="17" spans="2:12" ht="23.25" customHeight="1">
      <c r="B17" s="608"/>
      <c r="C17" s="608"/>
      <c r="D17" s="608"/>
      <c r="E17" s="608"/>
      <c r="F17" s="608"/>
      <c r="G17" s="608"/>
      <c r="H17" s="608"/>
      <c r="I17" s="608"/>
      <c r="J17" s="608"/>
      <c r="K17" s="608"/>
      <c r="L17" s="608"/>
    </row>
    <row r="18" spans="2:12">
      <c r="H18" s="310"/>
    </row>
    <row r="19" spans="2:12">
      <c r="E19" s="310"/>
      <c r="G19" s="310"/>
    </row>
    <row r="20" spans="2:12">
      <c r="E20" s="310"/>
      <c r="F20" s="310"/>
      <c r="G20" s="310"/>
    </row>
    <row r="21" spans="2:12">
      <c r="F21" s="310"/>
    </row>
    <row r="22" spans="2:12">
      <c r="F22" s="310"/>
    </row>
    <row r="23" spans="2:12">
      <c r="E23" s="310"/>
      <c r="F23" s="310"/>
    </row>
    <row r="24" spans="2:12">
      <c r="E24" s="310"/>
      <c r="F24" s="310"/>
    </row>
  </sheetData>
  <mergeCells count="8">
    <mergeCell ref="B16:L17"/>
    <mergeCell ref="B6:L6"/>
    <mergeCell ref="B8:B10"/>
    <mergeCell ref="C8:C10"/>
    <mergeCell ref="K8:L8"/>
    <mergeCell ref="E8:G8"/>
    <mergeCell ref="D8:D10"/>
    <mergeCell ref="H8:J8"/>
  </mergeCells>
  <printOptions horizontalCentered="1"/>
  <pageMargins left="0.56000000000000005" right="0.62" top="0.74803149606299213" bottom="0.74803149606299213" header="0.31496062992125984" footer="0.31496062992125984"/>
  <pageSetup paperSize="9" scale="81" orientation="landscape" r:id="rId1"/>
</worksheet>
</file>

<file path=xl/worksheets/sheet5.xml><?xml version="1.0" encoding="utf-8"?>
<worksheet xmlns="http://schemas.openxmlformats.org/spreadsheetml/2006/main" xmlns:r="http://schemas.openxmlformats.org/officeDocument/2006/relationships">
  <dimension ref="A1:N51"/>
  <sheetViews>
    <sheetView showGridLines="0" topLeftCell="A33" zoomScaleSheetLayoutView="70" workbookViewId="0">
      <selection activeCell="F27" sqref="F27"/>
    </sheetView>
  </sheetViews>
  <sheetFormatPr defaultColWidth="9.140625" defaultRowHeight="14.25"/>
  <cols>
    <col min="1" max="1" width="6.85546875" style="19" customWidth="1"/>
    <col min="2" max="2" width="7" style="19" customWidth="1"/>
    <col min="3" max="3" width="50.5703125" style="19" customWidth="1"/>
    <col min="4" max="4" width="15.42578125" style="19" customWidth="1"/>
    <col min="5" max="6" width="16.7109375" style="19" customWidth="1"/>
    <col min="7" max="7" width="18.42578125" style="19" bestFit="1" customWidth="1"/>
    <col min="8" max="8" width="18.42578125" style="19" customWidth="1"/>
    <col min="9" max="10" width="14.42578125" style="19" customWidth="1"/>
    <col min="11" max="11" width="18" style="19" customWidth="1"/>
    <col min="12" max="12" width="12.28515625" style="19" customWidth="1"/>
    <col min="13" max="13" width="12.28515625" style="19" bestFit="1" customWidth="1"/>
    <col min="14" max="14" width="13" style="19" customWidth="1"/>
    <col min="15" max="15" width="13.42578125" style="19" customWidth="1"/>
    <col min="16" max="16" width="12.7109375" style="19" customWidth="1"/>
    <col min="17" max="16384" width="9.140625" style="19"/>
  </cols>
  <sheetData>
    <row r="1" spans="1:14" ht="15">
      <c r="A1" s="6"/>
      <c r="B1" s="6"/>
      <c r="C1" s="6"/>
      <c r="D1" s="6"/>
      <c r="E1" s="6"/>
      <c r="F1" s="6"/>
      <c r="G1" s="6"/>
      <c r="H1" s="6"/>
      <c r="I1" s="6"/>
      <c r="J1" s="6"/>
      <c r="K1" s="6"/>
      <c r="L1" s="6"/>
    </row>
    <row r="2" spans="1:14" ht="15.75">
      <c r="A2" s="6"/>
      <c r="B2" s="6"/>
      <c r="C2" s="53"/>
      <c r="D2" s="53"/>
      <c r="E2" s="53"/>
      <c r="F2" s="126" t="s">
        <v>395</v>
      </c>
      <c r="G2" s="53"/>
      <c r="H2" s="53"/>
      <c r="I2" s="6"/>
      <c r="J2" s="6"/>
      <c r="K2" s="53"/>
      <c r="L2" s="6"/>
    </row>
    <row r="3" spans="1:14" ht="15.75">
      <c r="A3" s="6"/>
      <c r="B3" s="6"/>
      <c r="C3" s="53"/>
      <c r="D3" s="53"/>
      <c r="E3" s="53"/>
      <c r="F3" s="126" t="s">
        <v>396</v>
      </c>
      <c r="G3" s="53"/>
      <c r="H3" s="53"/>
      <c r="I3" s="6"/>
      <c r="J3" s="6"/>
      <c r="K3" s="53"/>
      <c r="L3" s="6"/>
    </row>
    <row r="4" spans="1:14" s="4" customFormat="1" ht="15.75">
      <c r="A4" s="15"/>
      <c r="B4" s="15"/>
      <c r="C4" s="53"/>
      <c r="D4" s="53"/>
      <c r="E4" s="53"/>
      <c r="F4" s="52" t="s">
        <v>282</v>
      </c>
      <c r="G4" s="53"/>
      <c r="H4" s="53"/>
      <c r="I4" s="15"/>
      <c r="J4" s="15"/>
      <c r="K4" s="53"/>
      <c r="L4" s="15"/>
    </row>
    <row r="5" spans="1:14" s="4" customFormat="1" ht="15.75">
      <c r="A5" s="15"/>
      <c r="B5" s="15"/>
      <c r="C5" s="294"/>
      <c r="D5" s="294"/>
      <c r="E5" s="294"/>
      <c r="F5" s="294"/>
      <c r="G5" s="295"/>
      <c r="H5" s="295"/>
      <c r="I5" s="295"/>
      <c r="J5" s="295"/>
      <c r="K5" s="295"/>
      <c r="L5" s="15"/>
    </row>
    <row r="6" spans="1:14" ht="15.75">
      <c r="A6" s="6"/>
      <c r="B6" s="6"/>
      <c r="C6" s="6"/>
      <c r="D6" s="6"/>
      <c r="E6" s="6"/>
      <c r="F6" s="6"/>
      <c r="G6" s="6"/>
      <c r="H6" s="6"/>
      <c r="I6" s="6"/>
      <c r="J6" s="6"/>
      <c r="K6" s="7" t="s">
        <v>4</v>
      </c>
      <c r="L6" s="6"/>
    </row>
    <row r="7" spans="1:14" ht="18" customHeight="1">
      <c r="A7" s="6"/>
      <c r="B7" s="615" t="s">
        <v>2</v>
      </c>
      <c r="C7" s="615" t="s">
        <v>16</v>
      </c>
      <c r="D7" s="622" t="s">
        <v>648</v>
      </c>
      <c r="E7" s="632"/>
      <c r="F7" s="633"/>
      <c r="G7" s="622" t="s">
        <v>649</v>
      </c>
      <c r="H7" s="627"/>
      <c r="I7" s="623"/>
      <c r="J7" s="622" t="s">
        <v>650</v>
      </c>
      <c r="K7" s="623"/>
      <c r="L7" s="6"/>
    </row>
    <row r="8" spans="1:14" ht="59.25" customHeight="1">
      <c r="A8" s="6"/>
      <c r="B8" s="615"/>
      <c r="C8" s="615"/>
      <c r="D8" s="173" t="str">
        <f>'F1'!F8</f>
        <v>MYT order dated 28.06.2024</v>
      </c>
      <c r="E8" s="173" t="str">
        <f>'F1'!G8</f>
        <v xml:space="preserve">April-March     </v>
      </c>
      <c r="F8" s="173" t="str">
        <f>'F1'!H8</f>
        <v>True-Up requirement</v>
      </c>
      <c r="G8" s="173" t="str">
        <f>'F1'!I8</f>
        <v>MYT order dated 28.06.2024</v>
      </c>
      <c r="H8" s="173" t="str">
        <f>'F1'!J8</f>
        <v>Annual Tariff Order dated 29.04.2025</v>
      </c>
      <c r="I8" s="173" t="str">
        <f>'F1'!K8</f>
        <v xml:space="preserve">April-March     </v>
      </c>
      <c r="J8" s="173" t="str">
        <f>'F1'!L8</f>
        <v>MYT/Tariff Order</v>
      </c>
      <c r="K8" s="173" t="str">
        <f>'F1'!M8</f>
        <v xml:space="preserve">April-March     </v>
      </c>
      <c r="L8" s="6"/>
    </row>
    <row r="9" spans="1:14" ht="31.5">
      <c r="A9" s="6"/>
      <c r="B9" s="631"/>
      <c r="C9" s="615"/>
      <c r="D9" s="173" t="s">
        <v>9</v>
      </c>
      <c r="E9" s="173" t="s">
        <v>11</v>
      </c>
      <c r="F9" s="173" t="s">
        <v>251</v>
      </c>
      <c r="G9" s="173" t="s">
        <v>9</v>
      </c>
      <c r="H9" s="173" t="s">
        <v>9</v>
      </c>
      <c r="I9" s="173" t="s">
        <v>394</v>
      </c>
      <c r="J9" s="173" t="s">
        <v>9</v>
      </c>
      <c r="K9" s="173" t="s">
        <v>394</v>
      </c>
      <c r="L9" s="6"/>
      <c r="N9" s="116"/>
    </row>
    <row r="10" spans="1:14" ht="15">
      <c r="A10" s="6"/>
      <c r="B10" s="8">
        <v>1</v>
      </c>
      <c r="C10" s="296" t="s">
        <v>70</v>
      </c>
      <c r="D10" s="624">
        <v>121.17400000000001</v>
      </c>
      <c r="E10" s="107">
        <v>32.908344850571943</v>
      </c>
      <c r="F10" s="107">
        <f>+E10</f>
        <v>32.908344850571943</v>
      </c>
      <c r="G10" s="624">
        <v>128.22</v>
      </c>
      <c r="H10" s="624">
        <v>124.86</v>
      </c>
      <c r="I10" s="107">
        <f>+F10*(1+AVERAGE($F$46:$F$49,$F$51))</f>
        <v>34.540598755160318</v>
      </c>
      <c r="J10" s="624">
        <v>135.68</v>
      </c>
      <c r="K10" s="107">
        <f>+I10*(1+AVERAGE($F$46:$F$49,$F$51))</f>
        <v>36.253812453416273</v>
      </c>
      <c r="L10" s="6"/>
      <c r="N10" s="116"/>
    </row>
    <row r="11" spans="1:14" ht="15">
      <c r="A11" s="6"/>
      <c r="B11" s="8">
        <v>2</v>
      </c>
      <c r="C11" s="296" t="s">
        <v>71</v>
      </c>
      <c r="D11" s="625"/>
      <c r="E11" s="107">
        <v>19.578446392033701</v>
      </c>
      <c r="F11" s="107">
        <f t="shared" ref="F11:F33" si="0">+E11</f>
        <v>19.578446392033701</v>
      </c>
      <c r="G11" s="625"/>
      <c r="H11" s="625"/>
      <c r="I11" s="107">
        <f t="shared" ref="I11:I35" si="1">+F11*(1+AVERAGE($F$46:$F$49,$F$51))</f>
        <v>20.549537333078575</v>
      </c>
      <c r="J11" s="625"/>
      <c r="K11" s="107">
        <f t="shared" ref="K11:K33" si="2">+I11*(1+AVERAGE($F$46:$F$49,$F$51))</f>
        <v>21.568794384799276</v>
      </c>
      <c r="L11" s="6"/>
    </row>
    <row r="12" spans="1:14" ht="15">
      <c r="A12" s="6"/>
      <c r="B12" s="8">
        <v>3</v>
      </c>
      <c r="C12" s="9" t="s">
        <v>72</v>
      </c>
      <c r="D12" s="625"/>
      <c r="E12" s="107">
        <v>0.25461759059077066</v>
      </c>
      <c r="F12" s="107">
        <f t="shared" si="0"/>
        <v>0.25461759059077066</v>
      </c>
      <c r="G12" s="625"/>
      <c r="H12" s="625"/>
      <c r="I12" s="107">
        <f t="shared" si="1"/>
        <v>0.26724662308407293</v>
      </c>
      <c r="J12" s="625"/>
      <c r="K12" s="107">
        <f t="shared" si="2"/>
        <v>0.28050205558904295</v>
      </c>
      <c r="L12" s="6"/>
    </row>
    <row r="13" spans="1:14" ht="15">
      <c r="A13" s="6"/>
      <c r="B13" s="8">
        <v>4</v>
      </c>
      <c r="C13" s="296" t="s">
        <v>73</v>
      </c>
      <c r="D13" s="625"/>
      <c r="E13" s="107">
        <v>1.5522780868438705E-2</v>
      </c>
      <c r="F13" s="107">
        <f t="shared" si="0"/>
        <v>1.5522780868438705E-2</v>
      </c>
      <c r="G13" s="625"/>
      <c r="H13" s="625"/>
      <c r="I13" s="107">
        <f t="shared" si="1"/>
        <v>1.6292710799513267E-2</v>
      </c>
      <c r="J13" s="625"/>
      <c r="K13" s="107">
        <f t="shared" si="2"/>
        <v>1.7100829255169127E-2</v>
      </c>
      <c r="L13" s="6"/>
    </row>
    <row r="14" spans="1:14" ht="15">
      <c r="A14" s="6"/>
      <c r="B14" s="8">
        <v>5</v>
      </c>
      <c r="C14" s="296" t="s">
        <v>74</v>
      </c>
      <c r="D14" s="625"/>
      <c r="E14" s="107">
        <v>2.726256073525354E-2</v>
      </c>
      <c r="F14" s="107">
        <f t="shared" si="0"/>
        <v>2.726256073525354E-2</v>
      </c>
      <c r="G14" s="625"/>
      <c r="H14" s="625"/>
      <c r="I14" s="107">
        <f t="shared" si="1"/>
        <v>2.8614783747722118E-2</v>
      </c>
      <c r="J14" s="625"/>
      <c r="K14" s="107">
        <f t="shared" si="2"/>
        <v>3.0034077021609137E-2</v>
      </c>
      <c r="L14" s="6"/>
    </row>
    <row r="15" spans="1:14" ht="15">
      <c r="A15" s="6"/>
      <c r="B15" s="8">
        <v>6</v>
      </c>
      <c r="C15" s="9" t="s">
        <v>75</v>
      </c>
      <c r="D15" s="625"/>
      <c r="E15" s="107">
        <v>4.9538806788749934</v>
      </c>
      <c r="F15" s="107">
        <f t="shared" si="0"/>
        <v>4.9538806788749934</v>
      </c>
      <c r="G15" s="625"/>
      <c r="H15" s="625"/>
      <c r="I15" s="107">
        <f t="shared" si="1"/>
        <v>5.1995931605471934</v>
      </c>
      <c r="J15" s="625"/>
      <c r="K15" s="107">
        <f t="shared" si="2"/>
        <v>5.4574929813103346</v>
      </c>
      <c r="L15" s="6"/>
    </row>
    <row r="16" spans="1:14" ht="15">
      <c r="A16" s="6"/>
      <c r="B16" s="8">
        <v>7</v>
      </c>
      <c r="C16" s="296" t="s">
        <v>76</v>
      </c>
      <c r="D16" s="625"/>
      <c r="E16" s="107">
        <v>0.32096401736415259</v>
      </c>
      <c r="F16" s="107">
        <f t="shared" si="0"/>
        <v>0.32096401736415259</v>
      </c>
      <c r="G16" s="625"/>
      <c r="H16" s="625"/>
      <c r="I16" s="107">
        <f t="shared" si="1"/>
        <v>0.3368838326254146</v>
      </c>
      <c r="J16" s="625"/>
      <c r="K16" s="107">
        <f t="shared" si="2"/>
        <v>0.35359327072363522</v>
      </c>
      <c r="L16" s="6"/>
    </row>
    <row r="17" spans="1:12" ht="15">
      <c r="A17" s="6"/>
      <c r="B17" s="8">
        <v>8</v>
      </c>
      <c r="C17" s="296" t="s">
        <v>77</v>
      </c>
      <c r="D17" s="625"/>
      <c r="E17" s="107">
        <v>1.0823528461082086</v>
      </c>
      <c r="F17" s="107">
        <f t="shared" si="0"/>
        <v>1.0823528461082086</v>
      </c>
      <c r="G17" s="625"/>
      <c r="H17" s="625"/>
      <c r="I17" s="107">
        <f t="shared" si="1"/>
        <v>1.1360375472751758</v>
      </c>
      <c r="J17" s="625"/>
      <c r="K17" s="107">
        <f t="shared" si="2"/>
        <v>1.1923850096200246</v>
      </c>
      <c r="L17" s="6"/>
    </row>
    <row r="18" spans="1:12" ht="15">
      <c r="A18" s="6"/>
      <c r="B18" s="8">
        <v>9</v>
      </c>
      <c r="C18" s="296" t="s">
        <v>78</v>
      </c>
      <c r="D18" s="625"/>
      <c r="E18" s="107">
        <v>2.9437464357213701E-3</v>
      </c>
      <c r="F18" s="107">
        <f t="shared" si="0"/>
        <v>2.9437464357213701E-3</v>
      </c>
      <c r="G18" s="625"/>
      <c r="H18" s="625"/>
      <c r="I18" s="107">
        <f t="shared" si="1"/>
        <v>3.0897562589331505E-3</v>
      </c>
      <c r="J18" s="625"/>
      <c r="K18" s="107">
        <f t="shared" si="2"/>
        <v>3.2430081693762352E-3</v>
      </c>
      <c r="L18" s="6"/>
    </row>
    <row r="19" spans="1:12" ht="15">
      <c r="A19" s="6"/>
      <c r="B19" s="8">
        <v>10</v>
      </c>
      <c r="C19" s="296" t="s">
        <v>79</v>
      </c>
      <c r="D19" s="625"/>
      <c r="E19" s="107">
        <v>15.447796939207059</v>
      </c>
      <c r="F19" s="107">
        <f t="shared" si="0"/>
        <v>15.447796939207059</v>
      </c>
      <c r="G19" s="625"/>
      <c r="H19" s="625"/>
      <c r="I19" s="107">
        <f t="shared" si="1"/>
        <v>16.21400766739173</v>
      </c>
      <c r="J19" s="625"/>
      <c r="K19" s="107">
        <f t="shared" si="2"/>
        <v>17.01822244769436</v>
      </c>
      <c r="L19" s="6"/>
    </row>
    <row r="20" spans="1:12" ht="15">
      <c r="A20" s="6"/>
      <c r="B20" s="8">
        <v>11</v>
      </c>
      <c r="C20" s="296" t="s">
        <v>80</v>
      </c>
      <c r="D20" s="625"/>
      <c r="E20" s="107">
        <v>0</v>
      </c>
      <c r="F20" s="107">
        <f t="shared" si="0"/>
        <v>0</v>
      </c>
      <c r="G20" s="625"/>
      <c r="H20" s="625"/>
      <c r="I20" s="107">
        <f t="shared" si="1"/>
        <v>0</v>
      </c>
      <c r="J20" s="625"/>
      <c r="K20" s="107">
        <f t="shared" si="2"/>
        <v>0</v>
      </c>
      <c r="L20" s="6"/>
    </row>
    <row r="21" spans="1:12" ht="15">
      <c r="A21" s="6"/>
      <c r="B21" s="8">
        <v>12</v>
      </c>
      <c r="C21" s="296" t="s">
        <v>81</v>
      </c>
      <c r="D21" s="625"/>
      <c r="E21" s="107">
        <v>2.0135506201131532</v>
      </c>
      <c r="F21" s="107">
        <f t="shared" si="0"/>
        <v>2.0135506201131532</v>
      </c>
      <c r="G21" s="625"/>
      <c r="H21" s="625"/>
      <c r="I21" s="107">
        <f t="shared" si="1"/>
        <v>2.1134227308707656</v>
      </c>
      <c r="J21" s="625"/>
      <c r="K21" s="107">
        <f t="shared" si="2"/>
        <v>2.2182484983219557</v>
      </c>
      <c r="L21" s="6"/>
    </row>
    <row r="22" spans="1:12" ht="15">
      <c r="A22" s="6"/>
      <c r="B22" s="8">
        <v>13</v>
      </c>
      <c r="C22" s="296" t="s">
        <v>82</v>
      </c>
      <c r="D22" s="625"/>
      <c r="E22" s="107">
        <v>0</v>
      </c>
      <c r="F22" s="107">
        <f t="shared" si="0"/>
        <v>0</v>
      </c>
      <c r="G22" s="625"/>
      <c r="H22" s="625"/>
      <c r="I22" s="107">
        <f t="shared" si="1"/>
        <v>0</v>
      </c>
      <c r="J22" s="625"/>
      <c r="K22" s="107">
        <f t="shared" si="2"/>
        <v>0</v>
      </c>
      <c r="L22" s="6"/>
    </row>
    <row r="23" spans="1:12" ht="15">
      <c r="A23" s="6"/>
      <c r="B23" s="8">
        <v>14</v>
      </c>
      <c r="C23" s="296" t="s">
        <v>83</v>
      </c>
      <c r="D23" s="625"/>
      <c r="E23" s="107">
        <v>0</v>
      </c>
      <c r="F23" s="107">
        <f t="shared" si="0"/>
        <v>0</v>
      </c>
      <c r="G23" s="625"/>
      <c r="H23" s="625"/>
      <c r="I23" s="107">
        <f t="shared" si="1"/>
        <v>0</v>
      </c>
      <c r="J23" s="625"/>
      <c r="K23" s="107">
        <f t="shared" si="2"/>
        <v>0</v>
      </c>
      <c r="L23" s="6"/>
    </row>
    <row r="24" spans="1:12" ht="15">
      <c r="A24" s="6"/>
      <c r="B24" s="8">
        <v>15</v>
      </c>
      <c r="C24" s="296" t="s">
        <v>84</v>
      </c>
      <c r="D24" s="625"/>
      <c r="E24" s="107">
        <v>0.12728011316849988</v>
      </c>
      <c r="F24" s="107">
        <f t="shared" si="0"/>
        <v>0.12728011316849988</v>
      </c>
      <c r="G24" s="625"/>
      <c r="H24" s="625"/>
      <c r="I24" s="107">
        <f t="shared" si="1"/>
        <v>0.13359320678165748</v>
      </c>
      <c r="J24" s="625"/>
      <c r="K24" s="107">
        <f t="shared" si="2"/>
        <v>0.14021942983802771</v>
      </c>
      <c r="L24" s="6"/>
    </row>
    <row r="25" spans="1:12" ht="15">
      <c r="A25" s="6"/>
      <c r="B25" s="8">
        <v>16</v>
      </c>
      <c r="C25" s="296" t="s">
        <v>85</v>
      </c>
      <c r="D25" s="625"/>
      <c r="E25" s="107">
        <v>0.98696073951368113</v>
      </c>
      <c r="F25" s="107">
        <f t="shared" si="0"/>
        <v>0.98696073951368113</v>
      </c>
      <c r="G25" s="625"/>
      <c r="H25" s="625"/>
      <c r="I25" s="107">
        <f t="shared" si="1"/>
        <v>1.0359139921935598</v>
      </c>
      <c r="J25" s="625"/>
      <c r="K25" s="107">
        <f t="shared" si="2"/>
        <v>1.0872953262063605</v>
      </c>
      <c r="L25" s="6"/>
    </row>
    <row r="26" spans="1:12" ht="15.75">
      <c r="A26" s="6"/>
      <c r="B26" s="18">
        <v>17</v>
      </c>
      <c r="C26" s="297" t="s">
        <v>86</v>
      </c>
      <c r="D26" s="625"/>
      <c r="E26" s="104">
        <f>SUM(E10:E25)</f>
        <v>77.719923875585565</v>
      </c>
      <c r="F26" s="104">
        <f>SUM(F10:F25)</f>
        <v>77.719923875585565</v>
      </c>
      <c r="G26" s="625"/>
      <c r="H26" s="625"/>
      <c r="I26" s="104">
        <f t="shared" si="1"/>
        <v>81.574832099814614</v>
      </c>
      <c r="J26" s="625"/>
      <c r="K26" s="104">
        <f t="shared" si="2"/>
        <v>85.620943771965429</v>
      </c>
      <c r="L26" s="6"/>
    </row>
    <row r="27" spans="1:12" ht="15.75">
      <c r="A27" s="6"/>
      <c r="B27" s="18">
        <v>18</v>
      </c>
      <c r="C27" s="297" t="s">
        <v>87</v>
      </c>
      <c r="D27" s="625"/>
      <c r="E27" s="104">
        <f>+SUM(E28:E32)</f>
        <v>12.810922499258716</v>
      </c>
      <c r="F27" s="104">
        <f t="shared" si="0"/>
        <v>12.810922499258716</v>
      </c>
      <c r="G27" s="625"/>
      <c r="H27" s="625"/>
      <c r="I27" s="104">
        <f t="shared" si="1"/>
        <v>13.44634425522195</v>
      </c>
      <c r="J27" s="625"/>
      <c r="K27" s="104">
        <f t="shared" si="2"/>
        <v>14.11328293028096</v>
      </c>
      <c r="L27" s="6"/>
    </row>
    <row r="28" spans="1:12" ht="15">
      <c r="A28" s="6"/>
      <c r="B28" s="8">
        <f>+B27+0.1</f>
        <v>18.100000000000001</v>
      </c>
      <c r="C28" s="296" t="s">
        <v>88</v>
      </c>
      <c r="D28" s="625"/>
      <c r="E28" s="107">
        <v>8.163744869763816</v>
      </c>
      <c r="F28" s="107">
        <f t="shared" si="0"/>
        <v>8.163744869763816</v>
      </c>
      <c r="G28" s="625"/>
      <c r="H28" s="625"/>
      <c r="I28" s="107">
        <f t="shared" si="1"/>
        <v>8.5686666153041013</v>
      </c>
      <c r="J28" s="625"/>
      <c r="K28" s="107">
        <f t="shared" si="2"/>
        <v>8.9936724794231857</v>
      </c>
      <c r="L28" s="6"/>
    </row>
    <row r="29" spans="1:12" ht="15">
      <c r="A29" s="6"/>
      <c r="B29" s="8">
        <f>+B28+0.1</f>
        <v>18.200000000000003</v>
      </c>
      <c r="C29" s="296" t="s">
        <v>89</v>
      </c>
      <c r="D29" s="625"/>
      <c r="E29" s="107">
        <v>0</v>
      </c>
      <c r="F29" s="107">
        <f t="shared" si="0"/>
        <v>0</v>
      </c>
      <c r="G29" s="625"/>
      <c r="H29" s="625"/>
      <c r="I29" s="107">
        <f t="shared" si="1"/>
        <v>0</v>
      </c>
      <c r="J29" s="625"/>
      <c r="K29" s="107">
        <f t="shared" si="2"/>
        <v>0</v>
      </c>
      <c r="L29" s="6"/>
    </row>
    <row r="30" spans="1:12" ht="15">
      <c r="A30" s="6"/>
      <c r="B30" s="8">
        <f>+B29+0.1</f>
        <v>18.300000000000004</v>
      </c>
      <c r="C30" s="296" t="s">
        <v>90</v>
      </c>
      <c r="D30" s="625"/>
      <c r="E30" s="107">
        <v>2.881711045825416</v>
      </c>
      <c r="F30" s="107">
        <f t="shared" si="0"/>
        <v>2.881711045825416</v>
      </c>
      <c r="G30" s="625"/>
      <c r="H30" s="625"/>
      <c r="I30" s="107">
        <f t="shared" si="1"/>
        <v>3.0246439136983567</v>
      </c>
      <c r="J30" s="625"/>
      <c r="K30" s="107">
        <f t="shared" si="2"/>
        <v>3.1746662518177953</v>
      </c>
      <c r="L30" s="6"/>
    </row>
    <row r="31" spans="1:12" ht="15">
      <c r="A31" s="6"/>
      <c r="B31" s="8">
        <f>+B30+0.1</f>
        <v>18.400000000000006</v>
      </c>
      <c r="C31" s="296" t="s">
        <v>91</v>
      </c>
      <c r="D31" s="625"/>
      <c r="E31" s="107">
        <v>1.7654665836694845</v>
      </c>
      <c r="F31" s="107">
        <f t="shared" si="0"/>
        <v>1.7654665836694845</v>
      </c>
      <c r="G31" s="625"/>
      <c r="H31" s="625"/>
      <c r="I31" s="107">
        <f t="shared" si="1"/>
        <v>1.8530337262194911</v>
      </c>
      <c r="J31" s="625"/>
      <c r="K31" s="107">
        <f t="shared" si="2"/>
        <v>1.9449441990399781</v>
      </c>
      <c r="L31" s="6"/>
    </row>
    <row r="32" spans="1:12" ht="30">
      <c r="A32" s="6"/>
      <c r="B32" s="8">
        <v>19</v>
      </c>
      <c r="C32" s="298" t="s">
        <v>259</v>
      </c>
      <c r="D32" s="625"/>
      <c r="E32" s="107">
        <v>0</v>
      </c>
      <c r="F32" s="107">
        <f t="shared" si="0"/>
        <v>0</v>
      </c>
      <c r="G32" s="625"/>
      <c r="H32" s="625"/>
      <c r="I32" s="107">
        <f t="shared" si="1"/>
        <v>0</v>
      </c>
      <c r="J32" s="625"/>
      <c r="K32" s="107">
        <f t="shared" si="2"/>
        <v>0</v>
      </c>
      <c r="L32" s="6"/>
    </row>
    <row r="33" spans="1:12" ht="15">
      <c r="A33" s="6"/>
      <c r="B33" s="8">
        <v>20</v>
      </c>
      <c r="C33" s="296" t="s">
        <v>678</v>
      </c>
      <c r="D33" s="625"/>
      <c r="E33" s="107">
        <v>40.401738645955703</v>
      </c>
      <c r="F33" s="107">
        <f t="shared" si="0"/>
        <v>40.401738645955703</v>
      </c>
      <c r="G33" s="625"/>
      <c r="H33" s="625"/>
      <c r="I33" s="107">
        <f t="shared" si="1"/>
        <v>42.405664882795108</v>
      </c>
      <c r="J33" s="625"/>
      <c r="K33" s="107">
        <f t="shared" si="2"/>
        <v>44.508985860981753</v>
      </c>
      <c r="L33" s="6"/>
    </row>
    <row r="34" spans="1:12" ht="15.75" hidden="1" customHeight="1">
      <c r="A34" s="6"/>
      <c r="B34" s="8"/>
      <c r="C34" s="296" t="s">
        <v>390</v>
      </c>
      <c r="D34" s="299"/>
      <c r="E34" s="107"/>
      <c r="F34" s="107"/>
      <c r="G34" s="626"/>
      <c r="H34" s="300"/>
      <c r="I34" s="107">
        <f t="shared" si="1"/>
        <v>0</v>
      </c>
      <c r="J34" s="626"/>
      <c r="K34" s="107"/>
      <c r="L34" s="6"/>
    </row>
    <row r="35" spans="1:12" ht="15.75" hidden="1" customHeight="1">
      <c r="A35" s="6"/>
      <c r="B35" s="8"/>
      <c r="C35" s="296"/>
      <c r="D35" s="299"/>
      <c r="E35" s="107"/>
      <c r="F35" s="107">
        <f t="shared" ref="F35:F37" si="3">E35</f>
        <v>0</v>
      </c>
      <c r="G35" s="107"/>
      <c r="H35" s="107"/>
      <c r="I35" s="107">
        <f t="shared" si="1"/>
        <v>0</v>
      </c>
      <c r="J35" s="107"/>
      <c r="K35" s="107">
        <f>+F35*(1+G65)^2</f>
        <v>0</v>
      </c>
      <c r="L35" s="6"/>
    </row>
    <row r="36" spans="1:12" ht="15.75">
      <c r="A36" s="6"/>
      <c r="B36" s="18">
        <v>21</v>
      </c>
      <c r="C36" s="297" t="s">
        <v>93</v>
      </c>
      <c r="D36" s="104">
        <f>SUM(D10:D25)+D27+D33</f>
        <v>121.17400000000001</v>
      </c>
      <c r="E36" s="104">
        <f>SUM(E10:E25)+E27+E33</f>
        <v>130.93258502079999</v>
      </c>
      <c r="F36" s="104">
        <f>SUM(F10:F25)+F27+F33</f>
        <v>130.93258502079999</v>
      </c>
      <c r="G36" s="104">
        <f>G10</f>
        <v>128.22</v>
      </c>
      <c r="H36" s="104">
        <f>H10</f>
        <v>124.86</v>
      </c>
      <c r="I36" s="104">
        <f>SUM(I10:I25)+I27+I33</f>
        <v>137.42684123783167</v>
      </c>
      <c r="J36" s="104">
        <f>J10</f>
        <v>135.68</v>
      </c>
      <c r="K36" s="104">
        <f>SUM(K10:K25)+K27+K33</f>
        <v>144.24321256322816</v>
      </c>
      <c r="L36" s="6"/>
    </row>
    <row r="37" spans="1:12" ht="15">
      <c r="A37" s="6"/>
      <c r="B37" s="8">
        <v>22</v>
      </c>
      <c r="C37" s="296" t="s">
        <v>690</v>
      </c>
      <c r="D37" s="107">
        <v>0</v>
      </c>
      <c r="E37" s="107">
        <v>0</v>
      </c>
      <c r="F37" s="107">
        <f t="shared" si="3"/>
        <v>0</v>
      </c>
      <c r="G37" s="107">
        <f>+D37</f>
        <v>0</v>
      </c>
      <c r="H37" s="107">
        <f>+E37</f>
        <v>0</v>
      </c>
      <c r="I37" s="107">
        <f>+G37</f>
        <v>0</v>
      </c>
      <c r="J37" s="107">
        <f>+F37</f>
        <v>0</v>
      </c>
      <c r="K37" s="107">
        <f t="shared" ref="K37" si="4">+J37</f>
        <v>0</v>
      </c>
      <c r="L37" s="6"/>
    </row>
    <row r="38" spans="1:12" ht="15.75">
      <c r="A38" s="6"/>
      <c r="B38" s="18">
        <v>23</v>
      </c>
      <c r="C38" s="179" t="s">
        <v>94</v>
      </c>
      <c r="D38" s="104">
        <f t="shared" ref="D38" si="5">+D36-D37</f>
        <v>121.17400000000001</v>
      </c>
      <c r="E38" s="104">
        <f t="shared" ref="E38:K38" si="6">+E36-E37</f>
        <v>130.93258502079999</v>
      </c>
      <c r="F38" s="104">
        <f t="shared" si="6"/>
        <v>130.93258502079999</v>
      </c>
      <c r="G38" s="104">
        <f t="shared" si="6"/>
        <v>128.22</v>
      </c>
      <c r="H38" s="104">
        <f t="shared" ref="H38" si="7">+H36-H37</f>
        <v>124.86</v>
      </c>
      <c r="I38" s="104">
        <f t="shared" si="6"/>
        <v>137.42684123783167</v>
      </c>
      <c r="J38" s="104">
        <f t="shared" si="6"/>
        <v>135.68</v>
      </c>
      <c r="K38" s="104">
        <f t="shared" si="6"/>
        <v>144.24321256322816</v>
      </c>
      <c r="L38" s="6"/>
    </row>
    <row r="39" spans="1:12">
      <c r="D39" s="44"/>
      <c r="E39" s="44"/>
      <c r="F39" s="44"/>
      <c r="G39" s="44"/>
      <c r="H39" s="44"/>
    </row>
    <row r="40" spans="1:12" ht="40.5" customHeight="1">
      <c r="B40" s="628" t="s">
        <v>742</v>
      </c>
      <c r="C40" s="629"/>
      <c r="D40" s="629"/>
      <c r="E40" s="629"/>
      <c r="F40" s="629"/>
      <c r="G40" s="629"/>
      <c r="H40" s="629"/>
      <c r="I40" s="629"/>
      <c r="J40" s="629"/>
      <c r="K40" s="630"/>
    </row>
    <row r="41" spans="1:12">
      <c r="B41" s="29"/>
    </row>
    <row r="44" spans="1:12" ht="15.75">
      <c r="E44" s="615" t="s">
        <v>601</v>
      </c>
      <c r="F44" s="615"/>
    </row>
    <row r="45" spans="1:12" ht="15">
      <c r="E45" s="301" t="s">
        <v>567</v>
      </c>
      <c r="F45" s="302">
        <v>7.5399999999999995E-2</v>
      </c>
    </row>
    <row r="46" spans="1:12" ht="15">
      <c r="E46" s="301" t="s">
        <v>568</v>
      </c>
      <c r="F46" s="302">
        <v>5.0299999999999997E-2</v>
      </c>
    </row>
    <row r="47" spans="1:12" ht="15">
      <c r="E47" s="301" t="s">
        <v>569</v>
      </c>
      <c r="F47" s="302">
        <v>5.1299999999999998E-2</v>
      </c>
    </row>
    <row r="48" spans="1:12" ht="15">
      <c r="E48" s="301" t="s">
        <v>570</v>
      </c>
      <c r="F48" s="302">
        <v>6.0600000000000001E-2</v>
      </c>
    </row>
    <row r="49" spans="5:6" ht="15">
      <c r="E49" s="301" t="s">
        <v>407</v>
      </c>
      <c r="F49" s="302">
        <v>5.1900000000000002E-2</v>
      </c>
    </row>
    <row r="50" spans="5:6" ht="15.75">
      <c r="E50" s="18" t="s">
        <v>426</v>
      </c>
      <c r="F50" s="303">
        <f>AVERAGE(F45:F49)</f>
        <v>5.7899999999999993E-2</v>
      </c>
    </row>
    <row r="51" spans="5:6" ht="15">
      <c r="E51" s="301" t="s">
        <v>571</v>
      </c>
      <c r="F51" s="302">
        <v>3.39E-2</v>
      </c>
    </row>
  </sheetData>
  <mergeCells count="11">
    <mergeCell ref="E44:F44"/>
    <mergeCell ref="D10:D33"/>
    <mergeCell ref="H10:H33"/>
    <mergeCell ref="B7:B9"/>
    <mergeCell ref="C7:C9"/>
    <mergeCell ref="D7:F7"/>
    <mergeCell ref="J7:K7"/>
    <mergeCell ref="J10:J34"/>
    <mergeCell ref="G7:I7"/>
    <mergeCell ref="G10:G34"/>
    <mergeCell ref="B40:K40"/>
  </mergeCells>
  <printOptions horizontalCentered="1"/>
  <pageMargins left="0.59055118110236227" right="0.47244094488188981" top="0.98425196850393704" bottom="0.98425196850393704" header="0.51181102362204722" footer="0.51181102362204722"/>
  <pageSetup paperSize="9" scale="69" fitToHeight="0" orientation="landscape" r:id="rId1"/>
  <headerFooter alignWithMargins="0"/>
  <ignoredErrors>
    <ignoredError sqref="E27" formulaRange="1"/>
    <ignoredError sqref="F26" formula="1"/>
  </ignoredErrors>
</worksheet>
</file>

<file path=xl/worksheets/sheet6.xml><?xml version="1.0" encoding="utf-8"?>
<worksheet xmlns="http://schemas.openxmlformats.org/spreadsheetml/2006/main" xmlns:r="http://schemas.openxmlformats.org/officeDocument/2006/relationships">
  <sheetPr>
    <pageSetUpPr fitToPage="1"/>
  </sheetPr>
  <dimension ref="B2:K52"/>
  <sheetViews>
    <sheetView showGridLines="0" topLeftCell="A22" zoomScaleSheetLayoutView="70" workbookViewId="0">
      <selection activeCell="C17" sqref="C17"/>
    </sheetView>
  </sheetViews>
  <sheetFormatPr defaultColWidth="9.140625" defaultRowHeight="15"/>
  <cols>
    <col min="1" max="1" width="6.85546875" style="6" customWidth="1"/>
    <col min="2" max="2" width="7" style="6" customWidth="1"/>
    <col min="3" max="3" width="48.5703125" style="6" customWidth="1"/>
    <col min="4" max="4" width="18.7109375" style="6" customWidth="1"/>
    <col min="5" max="5" width="14.7109375" style="6" customWidth="1"/>
    <col min="6" max="6" width="17" style="6" customWidth="1"/>
    <col min="7" max="8" width="14.85546875" style="6" customWidth="1"/>
    <col min="9" max="9" width="14.28515625" style="6" customWidth="1"/>
    <col min="10" max="10" width="14.42578125" style="6" customWidth="1"/>
    <col min="11" max="11" width="13.140625" style="6" customWidth="1"/>
    <col min="12" max="16384" width="9.140625" style="6"/>
  </cols>
  <sheetData>
    <row r="2" spans="2:11" ht="15.75">
      <c r="C2" s="53"/>
      <c r="D2" s="53"/>
      <c r="E2" s="53"/>
      <c r="F2" s="126" t="s">
        <v>395</v>
      </c>
      <c r="G2" s="53"/>
      <c r="H2" s="53"/>
      <c r="J2" s="53"/>
    </row>
    <row r="3" spans="2:11" ht="15.75">
      <c r="C3" s="53"/>
      <c r="D3" s="53"/>
      <c r="E3" s="53"/>
      <c r="F3" s="126" t="s">
        <v>396</v>
      </c>
      <c r="G3" s="53"/>
      <c r="H3" s="53"/>
      <c r="J3" s="53"/>
    </row>
    <row r="4" spans="2:11" s="15" customFormat="1" ht="15.75">
      <c r="C4" s="53"/>
      <c r="D4" s="53"/>
      <c r="E4" s="53"/>
      <c r="F4" s="52" t="s">
        <v>283</v>
      </c>
      <c r="G4" s="53"/>
      <c r="H4" s="53"/>
      <c r="J4" s="53"/>
    </row>
    <row r="6" spans="2:11" ht="15.75">
      <c r="D6" s="126"/>
      <c r="K6" s="7" t="s">
        <v>4</v>
      </c>
    </row>
    <row r="7" spans="2:11" ht="17.25" customHeight="1">
      <c r="B7" s="601" t="s">
        <v>207</v>
      </c>
      <c r="C7" s="615" t="s">
        <v>16</v>
      </c>
      <c r="D7" s="603" t="s">
        <v>648</v>
      </c>
      <c r="E7" s="604"/>
      <c r="F7" s="605"/>
      <c r="G7" s="603" t="s">
        <v>649</v>
      </c>
      <c r="H7" s="607"/>
      <c r="I7" s="606"/>
      <c r="J7" s="603" t="s">
        <v>650</v>
      </c>
      <c r="K7" s="606"/>
    </row>
    <row r="8" spans="2:11" ht="60" customHeight="1">
      <c r="B8" s="601"/>
      <c r="C8" s="615"/>
      <c r="D8" s="173" t="str">
        <f>'F1'!F8</f>
        <v>MYT order dated 28.06.2024</v>
      </c>
      <c r="E8" s="173" t="str">
        <f>'F1'!G8</f>
        <v xml:space="preserve">April-March     </v>
      </c>
      <c r="F8" s="173" t="str">
        <f>'F1'!H8</f>
        <v>True-Up requirement</v>
      </c>
      <c r="G8" s="173" t="str">
        <f>'F1'!I8</f>
        <v>MYT order dated 28.06.2024</v>
      </c>
      <c r="H8" s="173" t="str">
        <f>'F1'!J8</f>
        <v>Annual Tariff Order dated 29.04.2025</v>
      </c>
      <c r="I8" s="173" t="str">
        <f>'F1'!K8</f>
        <v xml:space="preserve">April-March     </v>
      </c>
      <c r="J8" s="173" t="str">
        <f>'F1'!L8</f>
        <v>MYT/Tariff Order</v>
      </c>
      <c r="K8" s="173" t="str">
        <f>'F1'!M8</f>
        <v xml:space="preserve">April-March     </v>
      </c>
    </row>
    <row r="9" spans="2:11" ht="45" customHeight="1">
      <c r="B9" s="601"/>
      <c r="C9" s="615"/>
      <c r="D9" s="173" t="s">
        <v>9</v>
      </c>
      <c r="E9" s="173" t="s">
        <v>11</v>
      </c>
      <c r="F9" s="173" t="s">
        <v>251</v>
      </c>
      <c r="G9" s="173" t="s">
        <v>9</v>
      </c>
      <c r="H9" s="173" t="s">
        <v>9</v>
      </c>
      <c r="I9" s="173" t="s">
        <v>394</v>
      </c>
      <c r="J9" s="173" t="s">
        <v>9</v>
      </c>
      <c r="K9" s="173" t="s">
        <v>394</v>
      </c>
    </row>
    <row r="10" spans="2:11">
      <c r="B10" s="8">
        <v>1</v>
      </c>
      <c r="C10" s="304" t="s">
        <v>95</v>
      </c>
      <c r="D10" s="624">
        <v>40.411999999999999</v>
      </c>
      <c r="E10" s="107">
        <v>0.1062319</v>
      </c>
      <c r="F10" s="107">
        <f>+E10</f>
        <v>0.1062319</v>
      </c>
      <c r="G10" s="624">
        <v>42.41</v>
      </c>
      <c r="H10" s="624">
        <v>40.89</v>
      </c>
      <c r="I10" s="107">
        <f>+F10*(1+AVERAGE($E$47:$E$50,$E$52))</f>
        <v>0.11160114972408783</v>
      </c>
      <c r="J10" s="624">
        <v>44.5</v>
      </c>
      <c r="K10" s="107">
        <f>+I10*(1+AVERAGE($E$47:$E$50,$E$52))</f>
        <v>0.11724177596125333</v>
      </c>
    </row>
    <row r="11" spans="2:11">
      <c r="B11" s="8">
        <v>2</v>
      </c>
      <c r="C11" s="305" t="s">
        <v>96</v>
      </c>
      <c r="D11" s="625"/>
      <c r="E11" s="107">
        <v>15.8636024</v>
      </c>
      <c r="F11" s="107">
        <f t="shared" ref="F11:F37" si="0">+E11</f>
        <v>15.8636024</v>
      </c>
      <c r="G11" s="625"/>
      <c r="H11" s="625"/>
      <c r="I11" s="107">
        <f t="shared" ref="I11:I37" si="1">+F11*(1+AVERAGE($E$47:$E$50,$E$52))</f>
        <v>16.665392096025759</v>
      </c>
      <c r="J11" s="625"/>
      <c r="K11" s="107">
        <f t="shared" ref="K11:K37" si="2">+I11*(1+AVERAGE($E$47:$E$50,$E$52))</f>
        <v>17.507706428287552</v>
      </c>
    </row>
    <row r="12" spans="2:11">
      <c r="B12" s="8">
        <v>3</v>
      </c>
      <c r="C12" s="305" t="s">
        <v>97</v>
      </c>
      <c r="D12" s="625"/>
      <c r="E12" s="107">
        <v>5.6857616000000007E-2</v>
      </c>
      <c r="F12" s="107">
        <f t="shared" si="0"/>
        <v>5.6857616000000007E-2</v>
      </c>
      <c r="G12" s="625"/>
      <c r="H12" s="625"/>
      <c r="I12" s="107">
        <f t="shared" si="1"/>
        <v>5.9731354858292965E-2</v>
      </c>
      <c r="J12" s="625"/>
      <c r="K12" s="107">
        <f t="shared" si="2"/>
        <v>6.2750340309859598E-2</v>
      </c>
    </row>
    <row r="13" spans="2:11">
      <c r="B13" s="8">
        <v>4</v>
      </c>
      <c r="C13" s="305" t="s">
        <v>98</v>
      </c>
      <c r="D13" s="625"/>
      <c r="E13" s="306">
        <f>0.09835+0.0135</f>
        <v>0.11185</v>
      </c>
      <c r="F13" s="107">
        <f t="shared" si="0"/>
        <v>0.11185</v>
      </c>
      <c r="G13" s="625"/>
      <c r="H13" s="625"/>
      <c r="I13" s="107">
        <f t="shared" si="1"/>
        <v>0.11750320380826497</v>
      </c>
      <c r="J13" s="625"/>
      <c r="K13" s="107">
        <f t="shared" si="2"/>
        <v>0.12344213594284001</v>
      </c>
    </row>
    <row r="14" spans="2:11">
      <c r="B14" s="8">
        <v>5</v>
      </c>
      <c r="C14" s="305" t="s">
        <v>99</v>
      </c>
      <c r="D14" s="625"/>
      <c r="E14" s="306">
        <f>0.603979395-0.00708</f>
        <v>0.596899395</v>
      </c>
      <c r="F14" s="107">
        <f t="shared" si="0"/>
        <v>0.596899395</v>
      </c>
      <c r="G14" s="625"/>
      <c r="H14" s="625"/>
      <c r="I14" s="107">
        <f t="shared" si="1"/>
        <v>0.62706831706495358</v>
      </c>
      <c r="J14" s="625"/>
      <c r="K14" s="107">
        <f t="shared" si="2"/>
        <v>0.65876205866597193</v>
      </c>
    </row>
    <row r="15" spans="2:11">
      <c r="B15" s="8">
        <v>6</v>
      </c>
      <c r="C15" s="305" t="s">
        <v>100</v>
      </c>
      <c r="D15" s="625"/>
      <c r="E15" s="107">
        <v>1.2351900000000001E-2</v>
      </c>
      <c r="F15" s="107">
        <f t="shared" si="0"/>
        <v>1.2351900000000001E-2</v>
      </c>
      <c r="G15" s="625"/>
      <c r="H15" s="625"/>
      <c r="I15" s="107">
        <f t="shared" si="1"/>
        <v>1.2976198686806511E-2</v>
      </c>
      <c r="J15" s="625"/>
      <c r="K15" s="107">
        <f t="shared" si="2"/>
        <v>1.3632051130553113E-2</v>
      </c>
    </row>
    <row r="16" spans="2:11">
      <c r="B16" s="8">
        <v>7</v>
      </c>
      <c r="C16" s="305" t="s">
        <v>101</v>
      </c>
      <c r="D16" s="625"/>
      <c r="E16" s="107">
        <v>3.1886372000000001</v>
      </c>
      <c r="F16" s="107">
        <f t="shared" si="0"/>
        <v>3.1886372000000001</v>
      </c>
      <c r="G16" s="625"/>
      <c r="H16" s="625"/>
      <c r="I16" s="107">
        <f t="shared" si="1"/>
        <v>3.3497996136094352</v>
      </c>
      <c r="J16" s="625"/>
      <c r="K16" s="107">
        <f t="shared" si="2"/>
        <v>3.5191076147947853</v>
      </c>
    </row>
    <row r="17" spans="2:11">
      <c r="B17" s="8">
        <v>8</v>
      </c>
      <c r="C17" s="305" t="s">
        <v>646</v>
      </c>
      <c r="D17" s="625"/>
      <c r="E17" s="107">
        <v>0</v>
      </c>
      <c r="F17" s="107">
        <f t="shared" si="0"/>
        <v>0</v>
      </c>
      <c r="G17" s="625"/>
      <c r="H17" s="625"/>
      <c r="I17" s="107">
        <f t="shared" si="1"/>
        <v>0</v>
      </c>
      <c r="J17" s="625"/>
      <c r="K17" s="107">
        <f t="shared" si="2"/>
        <v>0</v>
      </c>
    </row>
    <row r="18" spans="2:11">
      <c r="B18" s="8">
        <v>9</v>
      </c>
      <c r="C18" s="305" t="s">
        <v>103</v>
      </c>
      <c r="D18" s="625"/>
      <c r="E18" s="107">
        <v>36.346828043000002</v>
      </c>
      <c r="F18" s="107">
        <f t="shared" si="0"/>
        <v>36.346828043000002</v>
      </c>
      <c r="G18" s="625"/>
      <c r="H18" s="625"/>
      <c r="I18" s="107">
        <f t="shared" si="1"/>
        <v>38.183895782928829</v>
      </c>
      <c r="J18" s="625"/>
      <c r="K18" s="107">
        <f t="shared" si="2"/>
        <v>40.113813932722714</v>
      </c>
    </row>
    <row r="19" spans="2:11">
      <c r="B19" s="8">
        <v>10</v>
      </c>
      <c r="C19" s="305" t="s">
        <v>104</v>
      </c>
      <c r="D19" s="625"/>
      <c r="E19" s="107">
        <v>0</v>
      </c>
      <c r="F19" s="107">
        <f t="shared" si="0"/>
        <v>0</v>
      </c>
      <c r="G19" s="625"/>
      <c r="H19" s="625"/>
      <c r="I19" s="107">
        <f t="shared" si="1"/>
        <v>0</v>
      </c>
      <c r="J19" s="625"/>
      <c r="K19" s="107">
        <f t="shared" si="2"/>
        <v>0</v>
      </c>
    </row>
    <row r="20" spans="2:11">
      <c r="B20" s="8">
        <v>11</v>
      </c>
      <c r="C20" s="305" t="s">
        <v>105</v>
      </c>
      <c r="D20" s="625"/>
      <c r="E20" s="107">
        <v>2.1326800000000001E-3</v>
      </c>
      <c r="F20" s="107">
        <f t="shared" si="0"/>
        <v>2.1326800000000001E-3</v>
      </c>
      <c r="G20" s="625"/>
      <c r="H20" s="625"/>
      <c r="I20" s="107">
        <f t="shared" si="1"/>
        <v>2.2404714590774301E-3</v>
      </c>
      <c r="J20" s="625"/>
      <c r="K20" s="107">
        <f t="shared" si="2"/>
        <v>2.353710992244757E-3</v>
      </c>
    </row>
    <row r="21" spans="2:11">
      <c r="B21" s="8">
        <v>12</v>
      </c>
      <c r="C21" s="305" t="s">
        <v>106</v>
      </c>
      <c r="D21" s="625"/>
      <c r="E21" s="107">
        <v>3.8101094000000002E-2</v>
      </c>
      <c r="F21" s="107">
        <f t="shared" si="0"/>
        <v>3.8101094000000002E-2</v>
      </c>
      <c r="G21" s="625"/>
      <c r="H21" s="625"/>
      <c r="I21" s="107">
        <f t="shared" si="1"/>
        <v>4.0026827122037208E-2</v>
      </c>
      <c r="J21" s="625"/>
      <c r="K21" s="107">
        <f t="shared" si="2"/>
        <v>4.2049892043977882E-2</v>
      </c>
    </row>
    <row r="22" spans="2:11">
      <c r="B22" s="8">
        <v>13</v>
      </c>
      <c r="C22" s="305" t="s">
        <v>107</v>
      </c>
      <c r="D22" s="625"/>
      <c r="E22" s="107">
        <v>1.6309301999999998E-2</v>
      </c>
      <c r="F22" s="107">
        <f t="shared" si="0"/>
        <v>1.6309301999999998E-2</v>
      </c>
      <c r="G22" s="625"/>
      <c r="H22" s="625"/>
      <c r="I22" s="107">
        <f t="shared" si="1"/>
        <v>1.7133618568408969E-2</v>
      </c>
      <c r="J22" s="625"/>
      <c r="K22" s="107">
        <f t="shared" si="2"/>
        <v>1.7999598342573378E-2</v>
      </c>
    </row>
    <row r="23" spans="2:11">
      <c r="B23" s="8">
        <v>14</v>
      </c>
      <c r="C23" s="305" t="s">
        <v>108</v>
      </c>
      <c r="D23" s="625"/>
      <c r="E23" s="107">
        <v>1.1762399999999999E-2</v>
      </c>
      <c r="F23" s="107">
        <f t="shared" si="0"/>
        <v>1.1762399999999999E-2</v>
      </c>
      <c r="G23" s="625"/>
      <c r="H23" s="625"/>
      <c r="I23" s="107">
        <f t="shared" si="1"/>
        <v>1.2356903750329332E-2</v>
      </c>
      <c r="J23" s="625"/>
      <c r="K23" s="107">
        <f t="shared" si="2"/>
        <v>1.2981455340313468E-2</v>
      </c>
    </row>
    <row r="24" spans="2:11">
      <c r="B24" s="8">
        <v>15</v>
      </c>
      <c r="C24" s="305" t="s">
        <v>109</v>
      </c>
      <c r="D24" s="625"/>
      <c r="E24" s="107">
        <v>0</v>
      </c>
      <c r="F24" s="107">
        <f t="shared" si="0"/>
        <v>0</v>
      </c>
      <c r="G24" s="625"/>
      <c r="H24" s="625"/>
      <c r="I24" s="107">
        <f t="shared" si="1"/>
        <v>0</v>
      </c>
      <c r="J24" s="625"/>
      <c r="K24" s="107">
        <f t="shared" si="2"/>
        <v>0</v>
      </c>
    </row>
    <row r="25" spans="2:11">
      <c r="B25" s="8">
        <v>16</v>
      </c>
      <c r="C25" s="304" t="s">
        <v>110</v>
      </c>
      <c r="D25" s="625"/>
      <c r="E25" s="107">
        <v>0</v>
      </c>
      <c r="F25" s="107">
        <f t="shared" si="0"/>
        <v>0</v>
      </c>
      <c r="G25" s="625"/>
      <c r="H25" s="625"/>
      <c r="I25" s="107">
        <f t="shared" si="1"/>
        <v>0</v>
      </c>
      <c r="J25" s="625"/>
      <c r="K25" s="107">
        <f t="shared" si="2"/>
        <v>0</v>
      </c>
    </row>
    <row r="26" spans="2:11">
      <c r="B26" s="8">
        <v>17</v>
      </c>
      <c r="C26" s="304" t="s">
        <v>111</v>
      </c>
      <c r="D26" s="625"/>
      <c r="E26" s="107">
        <v>0.39328249199999998</v>
      </c>
      <c r="F26" s="107">
        <f t="shared" si="0"/>
        <v>0.39328249199999998</v>
      </c>
      <c r="G26" s="625"/>
      <c r="H26" s="625"/>
      <c r="I26" s="107">
        <f t="shared" si="1"/>
        <v>0.41316006090029805</v>
      </c>
      <c r="J26" s="625"/>
      <c r="K26" s="107">
        <f t="shared" si="2"/>
        <v>0.43404229630221625</v>
      </c>
    </row>
    <row r="27" spans="2:11">
      <c r="B27" s="8">
        <v>18</v>
      </c>
      <c r="C27" s="305" t="s">
        <v>112</v>
      </c>
      <c r="D27" s="625"/>
      <c r="E27" s="107">
        <v>0</v>
      </c>
      <c r="F27" s="107">
        <f t="shared" si="0"/>
        <v>0</v>
      </c>
      <c r="G27" s="625"/>
      <c r="H27" s="625"/>
      <c r="I27" s="107">
        <f t="shared" si="1"/>
        <v>0</v>
      </c>
      <c r="J27" s="625"/>
      <c r="K27" s="107">
        <f t="shared" si="2"/>
        <v>0</v>
      </c>
    </row>
    <row r="28" spans="2:11">
      <c r="B28" s="8">
        <v>19</v>
      </c>
      <c r="C28" s="305" t="s">
        <v>113</v>
      </c>
      <c r="D28" s="625"/>
      <c r="E28" s="107">
        <v>0</v>
      </c>
      <c r="F28" s="107">
        <f t="shared" si="0"/>
        <v>0</v>
      </c>
      <c r="G28" s="625"/>
      <c r="H28" s="625"/>
      <c r="I28" s="107">
        <f t="shared" si="1"/>
        <v>0</v>
      </c>
      <c r="J28" s="625"/>
      <c r="K28" s="107">
        <f t="shared" si="2"/>
        <v>0</v>
      </c>
    </row>
    <row r="29" spans="2:11">
      <c r="B29" s="8">
        <v>20</v>
      </c>
      <c r="C29" s="305" t="s">
        <v>114</v>
      </c>
      <c r="D29" s="625"/>
      <c r="E29" s="107">
        <v>0</v>
      </c>
      <c r="F29" s="107">
        <f t="shared" si="0"/>
        <v>0</v>
      </c>
      <c r="G29" s="625"/>
      <c r="H29" s="625"/>
      <c r="I29" s="107">
        <f t="shared" si="1"/>
        <v>0</v>
      </c>
      <c r="J29" s="625"/>
      <c r="K29" s="107">
        <f t="shared" si="2"/>
        <v>0</v>
      </c>
    </row>
    <row r="30" spans="2:11">
      <c r="B30" s="8">
        <v>21</v>
      </c>
      <c r="C30" s="305" t="s">
        <v>115</v>
      </c>
      <c r="D30" s="625"/>
      <c r="E30" s="107">
        <v>0</v>
      </c>
      <c r="F30" s="107">
        <f t="shared" si="0"/>
        <v>0</v>
      </c>
      <c r="G30" s="625"/>
      <c r="H30" s="625"/>
      <c r="I30" s="107">
        <f t="shared" si="1"/>
        <v>0</v>
      </c>
      <c r="J30" s="625"/>
      <c r="K30" s="107">
        <f t="shared" si="2"/>
        <v>0</v>
      </c>
    </row>
    <row r="31" spans="2:11">
      <c r="B31" s="8">
        <v>22</v>
      </c>
      <c r="C31" s="305" t="s">
        <v>116</v>
      </c>
      <c r="D31" s="625"/>
      <c r="E31" s="107">
        <v>0</v>
      </c>
      <c r="F31" s="107">
        <f t="shared" si="0"/>
        <v>0</v>
      </c>
      <c r="G31" s="625"/>
      <c r="H31" s="625"/>
      <c r="I31" s="107">
        <f t="shared" si="1"/>
        <v>0</v>
      </c>
      <c r="J31" s="625"/>
      <c r="K31" s="107">
        <f t="shared" si="2"/>
        <v>0</v>
      </c>
    </row>
    <row r="32" spans="2:11">
      <c r="B32" s="8">
        <v>23</v>
      </c>
      <c r="C32" s="305" t="s">
        <v>117</v>
      </c>
      <c r="D32" s="625"/>
      <c r="E32" s="107">
        <v>0</v>
      </c>
      <c r="F32" s="107">
        <f t="shared" si="0"/>
        <v>0</v>
      </c>
      <c r="G32" s="625"/>
      <c r="H32" s="625"/>
      <c r="I32" s="107">
        <f t="shared" si="1"/>
        <v>0</v>
      </c>
      <c r="J32" s="625"/>
      <c r="K32" s="107">
        <f t="shared" si="2"/>
        <v>0</v>
      </c>
    </row>
    <row r="33" spans="2:11">
      <c r="B33" s="8">
        <v>24</v>
      </c>
      <c r="C33" s="305" t="s">
        <v>118</v>
      </c>
      <c r="D33" s="625"/>
      <c r="E33" s="107">
        <v>0</v>
      </c>
      <c r="F33" s="107">
        <f t="shared" si="0"/>
        <v>0</v>
      </c>
      <c r="G33" s="625"/>
      <c r="H33" s="625"/>
      <c r="I33" s="107">
        <f t="shared" si="1"/>
        <v>0</v>
      </c>
      <c r="J33" s="625"/>
      <c r="K33" s="107">
        <f t="shared" si="2"/>
        <v>0</v>
      </c>
    </row>
    <row r="34" spans="2:11">
      <c r="B34" s="8">
        <v>25</v>
      </c>
      <c r="C34" s="305" t="s">
        <v>119</v>
      </c>
      <c r="D34" s="625"/>
      <c r="E34" s="107">
        <v>0.12948499399999999</v>
      </c>
      <c r="F34" s="107">
        <f t="shared" si="0"/>
        <v>0.12948499399999999</v>
      </c>
      <c r="G34" s="625"/>
      <c r="H34" s="625"/>
      <c r="I34" s="107">
        <f t="shared" si="1"/>
        <v>0.1360295184630663</v>
      </c>
      <c r="J34" s="625"/>
      <c r="K34" s="107">
        <f t="shared" si="2"/>
        <v>0.14290482102732072</v>
      </c>
    </row>
    <row r="35" spans="2:11">
      <c r="B35" s="8">
        <v>26</v>
      </c>
      <c r="C35" s="305" t="s">
        <v>120</v>
      </c>
      <c r="D35" s="625"/>
      <c r="E35" s="107">
        <v>7.3256399999999999E-2</v>
      </c>
      <c r="F35" s="107">
        <f t="shared" si="0"/>
        <v>7.3256399999999999E-2</v>
      </c>
      <c r="G35" s="625"/>
      <c r="H35" s="625"/>
      <c r="I35" s="107">
        <f t="shared" si="1"/>
        <v>7.695897809083399E-2</v>
      </c>
      <c r="J35" s="625"/>
      <c r="K35" s="107">
        <f t="shared" si="2"/>
        <v>8.0848694568467272E-2</v>
      </c>
    </row>
    <row r="36" spans="2:11">
      <c r="B36" s="8">
        <v>27</v>
      </c>
      <c r="C36" s="305" t="s">
        <v>121</v>
      </c>
      <c r="D36" s="625"/>
      <c r="E36" s="107">
        <v>0.13166793300000001</v>
      </c>
      <c r="F36" s="107">
        <f t="shared" si="0"/>
        <v>0.13166793300000001</v>
      </c>
      <c r="G36" s="625"/>
      <c r="H36" s="625"/>
      <c r="I36" s="107">
        <f t="shared" si="1"/>
        <v>0.13832278914896717</v>
      </c>
      <c r="J36" s="625"/>
      <c r="K36" s="107">
        <f t="shared" si="2"/>
        <v>0.14531399986319848</v>
      </c>
    </row>
    <row r="37" spans="2:11">
      <c r="B37" s="8">
        <v>28</v>
      </c>
      <c r="C37" s="305" t="s">
        <v>92</v>
      </c>
      <c r="D37" s="625"/>
      <c r="E37" s="107">
        <v>1.5705466619999999</v>
      </c>
      <c r="F37" s="107">
        <f t="shared" si="0"/>
        <v>1.5705466619999999</v>
      </c>
      <c r="G37" s="626"/>
      <c r="H37" s="626"/>
      <c r="I37" s="107">
        <f t="shared" si="1"/>
        <v>1.6499263702760503</v>
      </c>
      <c r="J37" s="626"/>
      <c r="K37" s="107">
        <f t="shared" si="2"/>
        <v>1.7333181453301527</v>
      </c>
    </row>
    <row r="38" spans="2:11" ht="15.75">
      <c r="B38" s="8">
        <v>29</v>
      </c>
      <c r="C38" s="307" t="s">
        <v>122</v>
      </c>
      <c r="D38" s="104">
        <f>SUM(D10:D37)</f>
        <v>40.411999999999999</v>
      </c>
      <c r="E38" s="104">
        <f>SUM(E10:E37)</f>
        <v>58.649802411000003</v>
      </c>
      <c r="F38" s="104">
        <f t="shared" ref="F38:F40" si="3">E38</f>
        <v>58.649802411000003</v>
      </c>
      <c r="G38" s="104">
        <f>G10</f>
        <v>42.41</v>
      </c>
      <c r="H38" s="104">
        <f>H10</f>
        <v>40.89</v>
      </c>
      <c r="I38" s="104">
        <f>SUM(I10:I37)</f>
        <v>61.614123254485492</v>
      </c>
      <c r="J38" s="104">
        <f>J10</f>
        <v>44.5</v>
      </c>
      <c r="K38" s="104">
        <f>SUM(K10:K37)</f>
        <v>64.728268951626006</v>
      </c>
    </row>
    <row r="39" spans="2:11">
      <c r="B39" s="8">
        <v>30</v>
      </c>
      <c r="C39" s="296" t="s">
        <v>690</v>
      </c>
      <c r="D39" s="107">
        <v>0</v>
      </c>
      <c r="E39" s="107">
        <v>0</v>
      </c>
      <c r="F39" s="107">
        <f t="shared" si="3"/>
        <v>0</v>
      </c>
      <c r="G39" s="107">
        <v>0</v>
      </c>
      <c r="H39" s="107">
        <v>0</v>
      </c>
      <c r="I39" s="107">
        <v>0</v>
      </c>
      <c r="J39" s="107">
        <v>0</v>
      </c>
      <c r="K39" s="107">
        <v>0</v>
      </c>
    </row>
    <row r="40" spans="2:11" ht="15.75">
      <c r="B40" s="8">
        <v>31</v>
      </c>
      <c r="C40" s="179" t="s">
        <v>123</v>
      </c>
      <c r="D40" s="104">
        <f>+D38-D39</f>
        <v>40.411999999999999</v>
      </c>
      <c r="E40" s="104">
        <f>+E38-E39</f>
        <v>58.649802411000003</v>
      </c>
      <c r="F40" s="104">
        <f t="shared" si="3"/>
        <v>58.649802411000003</v>
      </c>
      <c r="G40" s="104">
        <f>+G38-G39</f>
        <v>42.41</v>
      </c>
      <c r="H40" s="104">
        <f>+H38-H39</f>
        <v>40.89</v>
      </c>
      <c r="I40" s="104">
        <f>+I38-I39</f>
        <v>61.614123254485492</v>
      </c>
      <c r="J40" s="104">
        <f>+J38-J39</f>
        <v>44.5</v>
      </c>
      <c r="K40" s="104">
        <f>+K38-K39</f>
        <v>64.728268951626006</v>
      </c>
    </row>
    <row r="42" spans="2:11" ht="49.5" customHeight="1">
      <c r="B42" s="634" t="s">
        <v>746</v>
      </c>
      <c r="C42" s="634"/>
      <c r="D42" s="634"/>
      <c r="E42" s="634"/>
      <c r="F42" s="634"/>
      <c r="G42" s="634"/>
      <c r="H42" s="634"/>
      <c r="I42" s="634"/>
      <c r="J42" s="634"/>
      <c r="K42" s="634"/>
    </row>
    <row r="45" spans="2:11" ht="15.75">
      <c r="D45" s="615" t="s">
        <v>677</v>
      </c>
      <c r="E45" s="615"/>
    </row>
    <row r="46" spans="2:11">
      <c r="D46" s="301" t="s">
        <v>567</v>
      </c>
      <c r="E46" s="302">
        <v>1.6694490818029983E-2</v>
      </c>
    </row>
    <row r="47" spans="2:11">
      <c r="D47" s="301" t="s">
        <v>568</v>
      </c>
      <c r="E47" s="302">
        <v>1.2931034482758674E-2</v>
      </c>
    </row>
    <row r="48" spans="2:11">
      <c r="D48" s="301" t="s">
        <v>569</v>
      </c>
      <c r="E48" s="302">
        <v>0.12995609591354262</v>
      </c>
    </row>
    <row r="49" spans="4:5">
      <c r="D49" s="301" t="s">
        <v>570</v>
      </c>
      <c r="E49" s="302">
        <v>9.4088110466854058E-2</v>
      </c>
    </row>
    <row r="50" spans="4:5">
      <c r="D50" s="301" t="s">
        <v>407</v>
      </c>
      <c r="E50" s="302">
        <v>-7.2665683221331268E-3</v>
      </c>
    </row>
    <row r="51" spans="4:5" ht="15.75">
      <c r="D51" s="18" t="s">
        <v>426</v>
      </c>
      <c r="E51" s="303">
        <f>AVERAGE(E46:E50)</f>
        <v>4.9280632671810445E-2</v>
      </c>
    </row>
    <row r="52" spans="4:5">
      <c r="D52" s="301" t="s">
        <v>571</v>
      </c>
      <c r="E52" s="302">
        <v>2.3004953219592839E-2</v>
      </c>
    </row>
  </sheetData>
  <mergeCells count="11">
    <mergeCell ref="D45:E45"/>
    <mergeCell ref="D10:D37"/>
    <mergeCell ref="H10:H37"/>
    <mergeCell ref="J7:K7"/>
    <mergeCell ref="B7:B9"/>
    <mergeCell ref="C7:C9"/>
    <mergeCell ref="D7:F7"/>
    <mergeCell ref="J10:J37"/>
    <mergeCell ref="G7:I7"/>
    <mergeCell ref="G10:G37"/>
    <mergeCell ref="B42:K42"/>
  </mergeCells>
  <printOptions horizontalCentered="1"/>
  <pageMargins left="0.74803149606299213" right="0.74803149606299213" top="0.59055118110236227" bottom="0.6692913385826772" header="0.51181102362204722" footer="0.51181102362204722"/>
  <pageSetup paperSize="9" scale="69" orientation="landscape" r:id="rId1"/>
  <headerFooter alignWithMargins="0"/>
</worksheet>
</file>

<file path=xl/worksheets/sheet7.xml><?xml version="1.0" encoding="utf-8"?>
<worksheet xmlns="http://schemas.openxmlformats.org/spreadsheetml/2006/main" xmlns:r="http://schemas.openxmlformats.org/officeDocument/2006/relationships">
  <sheetPr>
    <pageSetUpPr fitToPage="1"/>
  </sheetPr>
  <dimension ref="B2:K35"/>
  <sheetViews>
    <sheetView showGridLines="0" topLeftCell="A16" zoomScaleSheetLayoutView="90" workbookViewId="0">
      <selection activeCell="F22" sqref="F22"/>
    </sheetView>
  </sheetViews>
  <sheetFormatPr defaultColWidth="9.140625" defaultRowHeight="14.25"/>
  <cols>
    <col min="1" max="1" width="6.85546875" style="19" customWidth="1"/>
    <col min="2" max="2" width="8.7109375" style="30" customWidth="1"/>
    <col min="3" max="3" width="45.85546875" style="19" customWidth="1"/>
    <col min="4" max="4" width="16" style="19" customWidth="1"/>
    <col min="5" max="5" width="13" style="19" customWidth="1"/>
    <col min="6" max="6" width="15" style="19" customWidth="1"/>
    <col min="7" max="8" width="13.42578125" style="19" customWidth="1"/>
    <col min="9" max="9" width="12.28515625" style="19" customWidth="1"/>
    <col min="10" max="10" width="12.85546875" style="19" customWidth="1"/>
    <col min="11" max="11" width="12.7109375" style="19" customWidth="1"/>
    <col min="12" max="16384" width="9.140625" style="19"/>
  </cols>
  <sheetData>
    <row r="2" spans="2:11" ht="15.75">
      <c r="B2" s="311"/>
      <c r="C2" s="53"/>
      <c r="D2" s="53"/>
      <c r="E2" s="126" t="s">
        <v>395</v>
      </c>
      <c r="F2" s="53"/>
      <c r="G2" s="6"/>
      <c r="H2" s="6"/>
      <c r="I2" s="6"/>
      <c r="J2" s="6"/>
      <c r="K2" s="6"/>
    </row>
    <row r="3" spans="2:11" ht="15.75">
      <c r="B3" s="311"/>
      <c r="C3" s="53"/>
      <c r="D3" s="53"/>
      <c r="E3" s="126" t="s">
        <v>396</v>
      </c>
      <c r="F3" s="53"/>
      <c r="G3" s="6"/>
      <c r="H3" s="6"/>
      <c r="I3" s="6"/>
      <c r="J3" s="6"/>
      <c r="K3" s="6"/>
    </row>
    <row r="4" spans="2:11" s="4" customFormat="1" ht="15.75">
      <c r="B4" s="15"/>
      <c r="C4" s="53"/>
      <c r="D4" s="53"/>
      <c r="E4" s="52" t="s">
        <v>284</v>
      </c>
      <c r="F4" s="15"/>
      <c r="G4" s="15"/>
      <c r="H4" s="15"/>
      <c r="I4" s="15"/>
      <c r="J4" s="15"/>
      <c r="K4" s="15"/>
    </row>
    <row r="5" spans="2:11" ht="15">
      <c r="B5" s="311"/>
      <c r="C5" s="6"/>
      <c r="D5" s="6"/>
      <c r="E5" s="6"/>
      <c r="F5" s="6"/>
      <c r="G5" s="6"/>
      <c r="H5" s="6"/>
      <c r="I5" s="6"/>
      <c r="J5" s="6"/>
      <c r="K5" s="6"/>
    </row>
    <row r="6" spans="2:11" ht="15.75">
      <c r="B6" s="311"/>
      <c r="C6" s="6"/>
      <c r="D6" s="6"/>
      <c r="E6" s="6"/>
      <c r="F6" s="6"/>
      <c r="G6" s="6"/>
      <c r="H6" s="6"/>
      <c r="I6" s="6"/>
      <c r="J6" s="6"/>
      <c r="K6" s="7" t="s">
        <v>4</v>
      </c>
    </row>
    <row r="7" spans="2:11" ht="22.5" customHeight="1">
      <c r="B7" s="601" t="s">
        <v>207</v>
      </c>
      <c r="C7" s="615" t="s">
        <v>16</v>
      </c>
      <c r="D7" s="601" t="s">
        <v>648</v>
      </c>
      <c r="E7" s="637"/>
      <c r="F7" s="637"/>
      <c r="G7" s="601" t="s">
        <v>649</v>
      </c>
      <c r="H7" s="601"/>
      <c r="I7" s="601"/>
      <c r="J7" s="601" t="s">
        <v>650</v>
      </c>
      <c r="K7" s="601"/>
    </row>
    <row r="8" spans="2:11" ht="67.5" customHeight="1">
      <c r="B8" s="601"/>
      <c r="C8" s="615"/>
      <c r="D8" s="173" t="str">
        <f>'F1'!F8</f>
        <v>MYT order dated 28.06.2024</v>
      </c>
      <c r="E8" s="173" t="str">
        <f>'F1'!G8</f>
        <v xml:space="preserve">April-March     </v>
      </c>
      <c r="F8" s="173" t="str">
        <f>'F1'!H8</f>
        <v>True-Up requirement</v>
      </c>
      <c r="G8" s="173" t="str">
        <f>'F1'!I8</f>
        <v>MYT order dated 28.06.2024</v>
      </c>
      <c r="H8" s="173" t="str">
        <f>'F1'!J8</f>
        <v>Annual Tariff Order dated 29.04.2025</v>
      </c>
      <c r="I8" s="173" t="str">
        <f>'F1'!K8</f>
        <v xml:space="preserve">April-March     </v>
      </c>
      <c r="J8" s="173" t="str">
        <f>'F1'!L8</f>
        <v>MYT/Tariff Order</v>
      </c>
      <c r="K8" s="173" t="str">
        <f>'F1'!M8</f>
        <v xml:space="preserve">April-March     </v>
      </c>
    </row>
    <row r="9" spans="2:11" ht="31.5">
      <c r="B9" s="601"/>
      <c r="C9" s="615"/>
      <c r="D9" s="173" t="s">
        <v>9</v>
      </c>
      <c r="E9" s="173" t="s">
        <v>11</v>
      </c>
      <c r="F9" s="173" t="s">
        <v>251</v>
      </c>
      <c r="G9" s="173" t="s">
        <v>9</v>
      </c>
      <c r="H9" s="173" t="s">
        <v>9</v>
      </c>
      <c r="I9" s="173" t="s">
        <v>394</v>
      </c>
      <c r="J9" s="173" t="s">
        <v>9</v>
      </c>
      <c r="K9" s="173" t="s">
        <v>394</v>
      </c>
    </row>
    <row r="10" spans="2:11" ht="15">
      <c r="B10" s="8">
        <v>1</v>
      </c>
      <c r="C10" s="305" t="s">
        <v>124</v>
      </c>
      <c r="D10" s="636">
        <v>87.89</v>
      </c>
      <c r="E10" s="177">
        <f>33.7175990810001-0.924928908-6.65938794+29.2730146842</f>
        <v>55.406296917200102</v>
      </c>
      <c r="F10" s="177">
        <f>+E10</f>
        <v>55.406296917200102</v>
      </c>
      <c r="G10" s="636">
        <v>92.23</v>
      </c>
      <c r="H10" s="636">
        <v>87.93</v>
      </c>
      <c r="I10" s="177">
        <f>+F10*(1+AVERAGE($E$30:$E$33,$E$35))</f>
        <v>58.206682153983074</v>
      </c>
      <c r="J10" s="636">
        <v>96.78</v>
      </c>
      <c r="K10" s="177">
        <f>+I10*(1+AVERAGE($E$30:$E$33,$E$35))</f>
        <v>61.148606492108833</v>
      </c>
    </row>
    <row r="11" spans="2:11" ht="15">
      <c r="B11" s="8">
        <v>2</v>
      </c>
      <c r="C11" s="305" t="s">
        <v>125</v>
      </c>
      <c r="D11" s="636"/>
      <c r="E11" s="177">
        <v>0.195247227</v>
      </c>
      <c r="F11" s="177">
        <f t="shared" ref="F11:F17" si="0">+E11</f>
        <v>0.195247227</v>
      </c>
      <c r="G11" s="636"/>
      <c r="H11" s="636"/>
      <c r="I11" s="177">
        <f>+F11*(1+AVERAGE($E$30:$E$33,$E$35))</f>
        <v>0.20511555393097519</v>
      </c>
      <c r="J11" s="636"/>
      <c r="K11" s="177">
        <f>+I11*(1+AVERAGE($E$30:$E$33,$E$35))</f>
        <v>0.21548265299773395</v>
      </c>
    </row>
    <row r="12" spans="2:11" ht="15">
      <c r="B12" s="8">
        <v>3</v>
      </c>
      <c r="C12" s="305" t="s">
        <v>126</v>
      </c>
      <c r="D12" s="636"/>
      <c r="E12" s="177">
        <v>24.295377695999999</v>
      </c>
      <c r="F12" s="177">
        <f t="shared" si="0"/>
        <v>24.295377695999999</v>
      </c>
      <c r="G12" s="636"/>
      <c r="H12" s="636"/>
      <c r="I12" s="177">
        <f t="shared" ref="I12:I17" si="1">+F12*(1+AVERAGE($E$30:$E$33,$E$35))</f>
        <v>25.523332293355949</v>
      </c>
      <c r="J12" s="636"/>
      <c r="K12" s="177">
        <f t="shared" ref="K12:K17" si="2">+I12*(1+AVERAGE($E$30:$E$33,$E$35))</f>
        <v>26.813351062425347</v>
      </c>
    </row>
    <row r="13" spans="2:11" ht="15">
      <c r="B13" s="8">
        <v>4</v>
      </c>
      <c r="C13" s="305" t="s">
        <v>127</v>
      </c>
      <c r="D13" s="636"/>
      <c r="E13" s="177">
        <v>0</v>
      </c>
      <c r="F13" s="177">
        <f t="shared" si="0"/>
        <v>0</v>
      </c>
      <c r="G13" s="636"/>
      <c r="H13" s="636"/>
      <c r="I13" s="177">
        <f t="shared" si="1"/>
        <v>0</v>
      </c>
      <c r="J13" s="636"/>
      <c r="K13" s="177">
        <f t="shared" si="2"/>
        <v>0</v>
      </c>
    </row>
    <row r="14" spans="2:11" ht="15">
      <c r="B14" s="8">
        <v>5</v>
      </c>
      <c r="C14" s="305" t="s">
        <v>128</v>
      </c>
      <c r="D14" s="636"/>
      <c r="E14" s="177">
        <v>0</v>
      </c>
      <c r="F14" s="177">
        <f t="shared" si="0"/>
        <v>0</v>
      </c>
      <c r="G14" s="636"/>
      <c r="H14" s="636"/>
      <c r="I14" s="177">
        <f t="shared" si="1"/>
        <v>0</v>
      </c>
      <c r="J14" s="636"/>
      <c r="K14" s="177">
        <f t="shared" si="2"/>
        <v>0</v>
      </c>
    </row>
    <row r="15" spans="2:11" ht="15">
      <c r="B15" s="8">
        <v>6</v>
      </c>
      <c r="C15" s="305" t="s">
        <v>129</v>
      </c>
      <c r="D15" s="636"/>
      <c r="E15" s="177">
        <v>6.1209449740000004</v>
      </c>
      <c r="F15" s="177">
        <f t="shared" si="0"/>
        <v>6.1209449740000004</v>
      </c>
      <c r="G15" s="636"/>
      <c r="H15" s="636"/>
      <c r="I15" s="177">
        <f t="shared" si="1"/>
        <v>6.430314213492152</v>
      </c>
      <c r="J15" s="636"/>
      <c r="K15" s="177">
        <f t="shared" si="2"/>
        <v>6.7553198174264768</v>
      </c>
    </row>
    <row r="16" spans="2:11" ht="15">
      <c r="B16" s="8">
        <v>7</v>
      </c>
      <c r="C16" s="305" t="s">
        <v>130</v>
      </c>
      <c r="D16" s="636"/>
      <c r="E16" s="177">
        <v>0</v>
      </c>
      <c r="F16" s="177">
        <f t="shared" si="0"/>
        <v>0</v>
      </c>
      <c r="G16" s="636"/>
      <c r="H16" s="636"/>
      <c r="I16" s="177">
        <f t="shared" si="1"/>
        <v>0</v>
      </c>
      <c r="J16" s="636"/>
      <c r="K16" s="177">
        <f t="shared" si="2"/>
        <v>0</v>
      </c>
    </row>
    <row r="17" spans="2:11" ht="15">
      <c r="B17" s="8">
        <v>8</v>
      </c>
      <c r="C17" s="305" t="s">
        <v>131</v>
      </c>
      <c r="D17" s="636"/>
      <c r="E17" s="177">
        <v>0</v>
      </c>
      <c r="F17" s="177">
        <f t="shared" si="0"/>
        <v>0</v>
      </c>
      <c r="G17" s="636"/>
      <c r="H17" s="636"/>
      <c r="I17" s="177">
        <f t="shared" si="1"/>
        <v>0</v>
      </c>
      <c r="J17" s="636"/>
      <c r="K17" s="177">
        <f t="shared" si="2"/>
        <v>0</v>
      </c>
    </row>
    <row r="18" spans="2:11" ht="15.75">
      <c r="B18" s="8">
        <v>9</v>
      </c>
      <c r="C18" s="307" t="s">
        <v>132</v>
      </c>
      <c r="D18" s="180">
        <f t="shared" ref="D18:K18" si="3">SUM(D10:D17)</f>
        <v>87.89</v>
      </c>
      <c r="E18" s="180">
        <f t="shared" si="3"/>
        <v>86.017866814200104</v>
      </c>
      <c r="F18" s="180">
        <f t="shared" si="3"/>
        <v>86.017866814200104</v>
      </c>
      <c r="G18" s="180">
        <f t="shared" si="3"/>
        <v>92.23</v>
      </c>
      <c r="H18" s="180">
        <f t="shared" si="3"/>
        <v>87.93</v>
      </c>
      <c r="I18" s="180">
        <f t="shared" si="3"/>
        <v>90.365444214762149</v>
      </c>
      <c r="J18" s="180">
        <f t="shared" si="3"/>
        <v>96.78</v>
      </c>
      <c r="K18" s="180">
        <f t="shared" si="3"/>
        <v>94.932760024958398</v>
      </c>
    </row>
    <row r="19" spans="2:11" ht="15">
      <c r="B19" s="8"/>
      <c r="C19" s="304"/>
      <c r="D19" s="316"/>
      <c r="E19" s="8"/>
      <c r="F19" s="8"/>
      <c r="G19" s="8"/>
      <c r="H19" s="8"/>
      <c r="I19" s="8"/>
      <c r="J19" s="8"/>
      <c r="K19" s="8"/>
    </row>
    <row r="20" spans="2:11" ht="15">
      <c r="B20" s="8">
        <v>10</v>
      </c>
      <c r="C20" s="312" t="s">
        <v>133</v>
      </c>
      <c r="D20" s="177">
        <f>'F3'!D10</f>
        <v>7745.32</v>
      </c>
      <c r="E20" s="8">
        <f>'F3'!E10</f>
        <v>7748.23</v>
      </c>
      <c r="F20" s="8">
        <f>'F3'!F10</f>
        <v>7748.23</v>
      </c>
      <c r="G20" s="177">
        <f>'F3'!G10</f>
        <v>7745.32</v>
      </c>
      <c r="H20" s="177">
        <f>'F3'!H10</f>
        <v>7748.23</v>
      </c>
      <c r="I20" s="177">
        <f>'F3'!I10</f>
        <v>7771.6086974159998</v>
      </c>
      <c r="J20" s="177">
        <f>'F3'!J10</f>
        <v>7745.32</v>
      </c>
      <c r="K20" s="177">
        <f>'F3'!K10</f>
        <v>7789.499779666</v>
      </c>
    </row>
    <row r="21" spans="2:11" ht="30">
      <c r="B21" s="8">
        <v>11</v>
      </c>
      <c r="C21" s="161" t="s">
        <v>134</v>
      </c>
      <c r="D21" s="313">
        <v>1.0814999999999999</v>
      </c>
      <c r="E21" s="313">
        <f>SUM(E29:E33)+1.04</f>
        <v>1.2864031633590522</v>
      </c>
      <c r="F21" s="313">
        <f>E21</f>
        <v>1.2864031633590522</v>
      </c>
      <c r="G21" s="313">
        <f>D21</f>
        <v>1.0814999999999999</v>
      </c>
      <c r="H21" s="313">
        <f>G21</f>
        <v>1.0814999999999999</v>
      </c>
      <c r="I21" s="313">
        <f>F21</f>
        <v>1.2864031633590522</v>
      </c>
      <c r="J21" s="313">
        <f>G21</f>
        <v>1.0814999999999999</v>
      </c>
      <c r="K21" s="313">
        <f>I21</f>
        <v>1.2864031633590522</v>
      </c>
    </row>
    <row r="22" spans="2:11" ht="15">
      <c r="B22" s="8">
        <v>12</v>
      </c>
      <c r="C22" s="161" t="s">
        <v>640</v>
      </c>
      <c r="D22" s="314">
        <v>1.04928</v>
      </c>
      <c r="E22" s="314">
        <f>1+E34</f>
        <v>1.0492806326718105</v>
      </c>
      <c r="F22" s="314">
        <f>E22</f>
        <v>1.0492806326718105</v>
      </c>
      <c r="G22" s="314">
        <f>D22^2</f>
        <v>1.1009885183999999</v>
      </c>
      <c r="H22" s="314">
        <v>1.04928</v>
      </c>
      <c r="I22" s="314">
        <f>1+(E34+E35)</f>
        <v>1.0722855858914033</v>
      </c>
      <c r="J22" s="314">
        <v>1.1554</v>
      </c>
      <c r="K22" s="314">
        <f>I22+E35</f>
        <v>1.0952905391109962</v>
      </c>
    </row>
    <row r="23" spans="2:11" ht="15.75">
      <c r="B23" s="8">
        <v>13</v>
      </c>
      <c r="C23" s="304" t="s">
        <v>647</v>
      </c>
      <c r="D23" s="315">
        <f>D20*D21*D22%</f>
        <v>87.893606332223982</v>
      </c>
      <c r="E23" s="315">
        <f>E20*E21*E22%</f>
        <v>104.58544777355672</v>
      </c>
      <c r="F23" s="315">
        <f t="shared" ref="F23:K23" si="4">F20*F21*F22%</f>
        <v>104.58544777355672</v>
      </c>
      <c r="G23" s="315">
        <f t="shared" si="4"/>
        <v>92.225003252275982</v>
      </c>
      <c r="H23" s="315">
        <f t="shared" ref="H23:I23" si="5">H20*H21*H22%</f>
        <v>87.926628905135985</v>
      </c>
      <c r="I23" s="315">
        <f t="shared" si="5"/>
        <v>107.20091520339527</v>
      </c>
      <c r="J23" s="315">
        <f t="shared" si="4"/>
        <v>96.782815603319975</v>
      </c>
      <c r="K23" s="315">
        <f t="shared" si="4"/>
        <v>109.75290016417493</v>
      </c>
    </row>
    <row r="24" spans="2:11" ht="15">
      <c r="B24" s="311"/>
      <c r="C24" s="6"/>
      <c r="D24" s="6"/>
      <c r="E24" s="6"/>
      <c r="F24" s="6"/>
      <c r="G24" s="6"/>
      <c r="H24" s="6"/>
      <c r="I24" s="6"/>
      <c r="J24" s="6"/>
      <c r="K24" s="6"/>
    </row>
    <row r="25" spans="2:11" ht="36.75" customHeight="1">
      <c r="B25" s="638" t="s">
        <v>706</v>
      </c>
      <c r="C25" s="638"/>
      <c r="D25" s="638"/>
      <c r="E25" s="638"/>
      <c r="F25" s="638"/>
      <c r="G25" s="638"/>
      <c r="H25" s="638"/>
      <c r="I25" s="638"/>
      <c r="J25" s="638"/>
      <c r="K25" s="638"/>
    </row>
    <row r="26" spans="2:11" ht="15">
      <c r="B26" s="311"/>
      <c r="C26" s="6"/>
      <c r="D26" s="6"/>
      <c r="E26" s="6"/>
      <c r="F26" s="6"/>
      <c r="G26" s="6"/>
      <c r="H26" s="6"/>
      <c r="I26" s="6"/>
      <c r="J26" s="6"/>
      <c r="K26" s="6"/>
    </row>
    <row r="28" spans="2:11" ht="15">
      <c r="D28" s="635" t="s">
        <v>677</v>
      </c>
      <c r="E28" s="635"/>
      <c r="I28" s="153"/>
    </row>
    <row r="29" spans="2:11">
      <c r="D29" s="111" t="s">
        <v>567</v>
      </c>
      <c r="E29" s="151">
        <v>1.6694490818029983E-2</v>
      </c>
    </row>
    <row r="30" spans="2:11">
      <c r="D30" s="111" t="s">
        <v>568</v>
      </c>
      <c r="E30" s="151">
        <v>1.2931034482758674E-2</v>
      </c>
    </row>
    <row r="31" spans="2:11">
      <c r="D31" s="111" t="s">
        <v>569</v>
      </c>
      <c r="E31" s="151">
        <v>0.12995609591354262</v>
      </c>
    </row>
    <row r="32" spans="2:11">
      <c r="D32" s="111" t="s">
        <v>570</v>
      </c>
      <c r="E32" s="151">
        <v>9.4088110466854058E-2</v>
      </c>
    </row>
    <row r="33" spans="4:5">
      <c r="D33" s="111" t="s">
        <v>407</v>
      </c>
      <c r="E33" s="151">
        <v>-7.2665683221331268E-3</v>
      </c>
    </row>
    <row r="34" spans="4:5" ht="15">
      <c r="D34" s="145" t="s">
        <v>426</v>
      </c>
      <c r="E34" s="152">
        <f>AVERAGE(E29:E33)</f>
        <v>4.9280632671810445E-2</v>
      </c>
    </row>
    <row r="35" spans="4:5">
      <c r="D35" s="111" t="s">
        <v>571</v>
      </c>
      <c r="E35" s="151">
        <v>2.3004953219592839E-2</v>
      </c>
    </row>
  </sheetData>
  <mergeCells count="11">
    <mergeCell ref="D28:E28"/>
    <mergeCell ref="D10:D17"/>
    <mergeCell ref="H10:H17"/>
    <mergeCell ref="J7:K7"/>
    <mergeCell ref="B7:B9"/>
    <mergeCell ref="C7:C9"/>
    <mergeCell ref="D7:F7"/>
    <mergeCell ref="J10:J17"/>
    <mergeCell ref="G7:I7"/>
    <mergeCell ref="G10:G17"/>
    <mergeCell ref="B25:K25"/>
  </mergeCells>
  <pageMargins left="0.51" right="0.59" top="0.74" bottom="1" header="0.5" footer="0.5"/>
  <pageSetup paperSize="9" scale="84" orientation="landscape" r:id="rId1"/>
  <headerFooter alignWithMargins="0"/>
  <ignoredErrors>
    <ignoredError sqref="G21" formula="1"/>
  </ignoredErrors>
</worksheet>
</file>

<file path=xl/worksheets/sheet8.xml><?xml version="1.0" encoding="utf-8"?>
<worksheet xmlns="http://schemas.openxmlformats.org/spreadsheetml/2006/main" xmlns:r="http://schemas.openxmlformats.org/officeDocument/2006/relationships">
  <sheetPr>
    <pageSetUpPr fitToPage="1"/>
  </sheetPr>
  <dimension ref="B1:R18"/>
  <sheetViews>
    <sheetView showGridLines="0" zoomScaleSheetLayoutView="90" workbookViewId="0">
      <selection activeCell="F13" sqref="F13"/>
    </sheetView>
  </sheetViews>
  <sheetFormatPr defaultColWidth="9.140625" defaultRowHeight="15"/>
  <cols>
    <col min="1" max="1" width="4.140625" style="15" customWidth="1"/>
    <col min="2" max="2" width="6.28515625" style="15" customWidth="1"/>
    <col min="3" max="3" width="34.5703125" style="15" customWidth="1"/>
    <col min="4" max="4" width="14.85546875" style="15" customWidth="1"/>
    <col min="5" max="5" width="14" style="15" customWidth="1"/>
    <col min="6" max="6" width="14.85546875" style="15" customWidth="1"/>
    <col min="7" max="7" width="15" style="15" customWidth="1"/>
    <col min="8" max="8" width="16.85546875" style="15" customWidth="1"/>
    <col min="9" max="9" width="17.28515625" style="15" customWidth="1"/>
    <col min="10" max="10" width="14.140625" style="15" customWidth="1"/>
    <col min="11" max="11" width="12.5703125" style="15" customWidth="1"/>
    <col min="12" max="12" width="11.85546875" style="15" bestFit="1" customWidth="1"/>
    <col min="13" max="13" width="13.85546875" style="15" bestFit="1" customWidth="1"/>
    <col min="14" max="18" width="11.85546875" style="15" bestFit="1" customWidth="1"/>
    <col min="19" max="19" width="11.7109375" style="15" bestFit="1" customWidth="1"/>
    <col min="20" max="16384" width="9.140625" style="15"/>
  </cols>
  <sheetData>
    <row r="1" spans="2:18" ht="15.75">
      <c r="B1" s="317"/>
    </row>
    <row r="2" spans="2:18" ht="15.75">
      <c r="C2" s="53"/>
      <c r="D2" s="53"/>
      <c r="E2" s="53"/>
      <c r="F2" s="126" t="s">
        <v>395</v>
      </c>
      <c r="G2" s="53"/>
      <c r="H2" s="53"/>
      <c r="K2" s="53"/>
      <c r="L2" s="53"/>
      <c r="M2" s="53"/>
      <c r="N2" s="53"/>
    </row>
    <row r="3" spans="2:18" ht="15.75">
      <c r="C3" s="53"/>
      <c r="D3" s="53"/>
      <c r="E3" s="53"/>
      <c r="F3" s="126" t="s">
        <v>396</v>
      </c>
      <c r="G3" s="53"/>
      <c r="H3" s="53"/>
      <c r="K3" s="53"/>
      <c r="L3" s="53"/>
      <c r="M3" s="53"/>
      <c r="N3" s="53"/>
    </row>
    <row r="4" spans="2:18" ht="15.75">
      <c r="C4" s="53"/>
      <c r="D4" s="53"/>
      <c r="E4" s="53"/>
      <c r="F4" s="52" t="s">
        <v>285</v>
      </c>
      <c r="G4" s="53"/>
      <c r="H4" s="53"/>
      <c r="K4" s="53"/>
      <c r="L4" s="53"/>
      <c r="M4" s="53"/>
      <c r="N4" s="53"/>
    </row>
    <row r="5" spans="2:18" ht="15.75">
      <c r="B5" s="94"/>
      <c r="C5" s="318"/>
      <c r="D5" s="318"/>
      <c r="E5" s="318"/>
      <c r="F5" s="318"/>
      <c r="G5" s="318"/>
      <c r="H5" s="318"/>
      <c r="I5" s="318"/>
      <c r="J5" s="318"/>
      <c r="K5" s="318"/>
      <c r="L5" s="318"/>
      <c r="M5" s="318"/>
    </row>
    <row r="6" spans="2:18" ht="15.75">
      <c r="D6" s="6"/>
      <c r="E6" s="6"/>
      <c r="F6" s="6"/>
      <c r="G6" s="6"/>
      <c r="H6" s="6"/>
      <c r="I6" s="6"/>
      <c r="J6" s="6"/>
      <c r="K6" s="7" t="s">
        <v>4</v>
      </c>
      <c r="R6" s="7"/>
    </row>
    <row r="7" spans="2:18" s="6" customFormat="1" ht="15" customHeight="1">
      <c r="B7" s="612" t="s">
        <v>207</v>
      </c>
      <c r="C7" s="615" t="s">
        <v>16</v>
      </c>
      <c r="D7" s="603" t="s">
        <v>648</v>
      </c>
      <c r="E7" s="604"/>
      <c r="F7" s="605"/>
      <c r="G7" s="603" t="s">
        <v>649</v>
      </c>
      <c r="H7" s="607"/>
      <c r="I7" s="606"/>
      <c r="J7" s="603" t="s">
        <v>650</v>
      </c>
      <c r="K7" s="606"/>
    </row>
    <row r="8" spans="2:18" s="6" customFormat="1" ht="60.75" customHeight="1">
      <c r="B8" s="613"/>
      <c r="C8" s="615"/>
      <c r="D8" s="173" t="str">
        <f>'F1'!F8</f>
        <v>MYT order dated 28.06.2024</v>
      </c>
      <c r="E8" s="173" t="str">
        <f>'F1'!G8</f>
        <v xml:space="preserve">April-March     </v>
      </c>
      <c r="F8" s="173" t="str">
        <f>'F1'!H8</f>
        <v>True-Up requirement</v>
      </c>
      <c r="G8" s="173" t="str">
        <f>'F1'!I8</f>
        <v>MYT order dated 28.06.2024</v>
      </c>
      <c r="H8" s="173" t="str">
        <f>'F1'!J8</f>
        <v>Annual Tariff Order dated 29.04.2025</v>
      </c>
      <c r="I8" s="173" t="str">
        <f>'F1'!K8</f>
        <v xml:space="preserve">April-March     </v>
      </c>
      <c r="J8" s="173" t="str">
        <f>'F1'!L8</f>
        <v>MYT/Tariff Order</v>
      </c>
      <c r="K8" s="173" t="str">
        <f>'F1'!M8</f>
        <v xml:space="preserve">April-March     </v>
      </c>
    </row>
    <row r="9" spans="2:18" s="6" customFormat="1" ht="31.5">
      <c r="B9" s="614"/>
      <c r="C9" s="616"/>
      <c r="D9" s="173" t="s">
        <v>9</v>
      </c>
      <c r="E9" s="173" t="s">
        <v>11</v>
      </c>
      <c r="F9" s="173" t="s">
        <v>251</v>
      </c>
      <c r="G9" s="173" t="s">
        <v>9</v>
      </c>
      <c r="H9" s="173" t="s">
        <v>9</v>
      </c>
      <c r="I9" s="173" t="s">
        <v>394</v>
      </c>
      <c r="J9" s="173" t="s">
        <v>9</v>
      </c>
      <c r="K9" s="173" t="s">
        <v>394</v>
      </c>
    </row>
    <row r="10" spans="2:18" s="53" customFormat="1">
      <c r="B10" s="319">
        <v>1</v>
      </c>
      <c r="C10" s="73" t="s">
        <v>635</v>
      </c>
      <c r="D10" s="8">
        <v>7745.32</v>
      </c>
      <c r="E10" s="175">
        <f>7745.32+2.91</f>
        <v>7748.23</v>
      </c>
      <c r="F10" s="175">
        <f>+E10</f>
        <v>7748.23</v>
      </c>
      <c r="G10" s="64">
        <v>7745.32</v>
      </c>
      <c r="H10" s="175">
        <f>7745.32+2.91</f>
        <v>7748.23</v>
      </c>
      <c r="I10" s="64">
        <f>F13</f>
        <v>7771.6086974159998</v>
      </c>
      <c r="J10" s="64">
        <f>G13</f>
        <v>7745.32</v>
      </c>
      <c r="K10" s="320">
        <f>I13</f>
        <v>7789.499779666</v>
      </c>
    </row>
    <row r="11" spans="2:18" s="53" customFormat="1">
      <c r="B11" s="175">
        <v>2</v>
      </c>
      <c r="C11" s="73" t="s">
        <v>287</v>
      </c>
      <c r="D11" s="8">
        <v>0</v>
      </c>
      <c r="E11" s="64">
        <f>+F3.1!F16</f>
        <v>23.378697415999987</v>
      </c>
      <c r="F11" s="64">
        <f>+E11</f>
        <v>23.378697415999987</v>
      </c>
      <c r="G11" s="64">
        <v>0</v>
      </c>
      <c r="H11" s="64">
        <f t="shared" ref="H11:H12" si="0">G11</f>
        <v>0</v>
      </c>
      <c r="I11" s="64">
        <f>F3.1!H25</f>
        <v>17.891082249999997</v>
      </c>
      <c r="J11" s="64">
        <v>0</v>
      </c>
      <c r="K11" s="320">
        <v>29.9</v>
      </c>
    </row>
    <row r="12" spans="2:18" s="53" customFormat="1">
      <c r="B12" s="175">
        <v>3</v>
      </c>
      <c r="C12" s="162" t="s">
        <v>691</v>
      </c>
      <c r="D12" s="8">
        <v>0</v>
      </c>
      <c r="E12" s="64">
        <f>+E11</f>
        <v>23.378697415999987</v>
      </c>
      <c r="F12" s="64">
        <f>+E12</f>
        <v>23.378697415999987</v>
      </c>
      <c r="G12" s="64">
        <v>0</v>
      </c>
      <c r="H12" s="64">
        <f t="shared" si="0"/>
        <v>0</v>
      </c>
      <c r="I12" s="64">
        <f>I11</f>
        <v>17.891082249999997</v>
      </c>
      <c r="J12" s="64">
        <v>0</v>
      </c>
      <c r="K12" s="320">
        <f>K11</f>
        <v>29.9</v>
      </c>
    </row>
    <row r="13" spans="2:18" s="53" customFormat="1">
      <c r="B13" s="175">
        <v>4</v>
      </c>
      <c r="C13" s="73" t="s">
        <v>636</v>
      </c>
      <c r="D13" s="8">
        <f>+D10+D11+D12</f>
        <v>7745.32</v>
      </c>
      <c r="E13" s="177">
        <f>+E10+E12</f>
        <v>7771.6086974159998</v>
      </c>
      <c r="F13" s="177">
        <f>+F10+F12</f>
        <v>7771.6086974159998</v>
      </c>
      <c r="G13" s="177">
        <f>+G10+G12</f>
        <v>7745.32</v>
      </c>
      <c r="H13" s="177">
        <f>+H10+H12</f>
        <v>7748.23</v>
      </c>
      <c r="I13" s="177">
        <f t="shared" ref="I13:K13" si="1">+I10+I12</f>
        <v>7789.499779666</v>
      </c>
      <c r="J13" s="177">
        <f t="shared" si="1"/>
        <v>7745.32</v>
      </c>
      <c r="K13" s="177">
        <f t="shared" si="1"/>
        <v>7819.3997796659996</v>
      </c>
    </row>
    <row r="15" spans="2:18">
      <c r="B15" s="321"/>
    </row>
    <row r="16" spans="2:18" ht="84" customHeight="1">
      <c r="B16" s="639" t="s">
        <v>707</v>
      </c>
      <c r="C16" s="640"/>
      <c r="D16" s="640"/>
      <c r="E16" s="640"/>
      <c r="F16" s="640"/>
      <c r="G16" s="640"/>
      <c r="H16" s="640"/>
      <c r="I16" s="640"/>
      <c r="J16" s="640"/>
      <c r="K16" s="640"/>
    </row>
    <row r="18" spans="5:5">
      <c r="E18" s="322"/>
    </row>
  </sheetData>
  <mergeCells count="6">
    <mergeCell ref="B16:K16"/>
    <mergeCell ref="D7:F7"/>
    <mergeCell ref="J7:K7"/>
    <mergeCell ref="B7:B9"/>
    <mergeCell ref="C7:C9"/>
    <mergeCell ref="G7:I7"/>
  </mergeCells>
  <pageMargins left="0.62992125984251968" right="0.23622047244094491" top="0.98425196850393704" bottom="0.98425196850393704" header="0.23622047244094491" footer="0.23622047244094491"/>
  <pageSetup paperSize="9" scale="87" orientation="landscape" r:id="rId1"/>
  <headerFooter alignWithMargins="0"/>
</worksheet>
</file>

<file path=xl/worksheets/sheet9.xml><?xml version="1.0" encoding="utf-8"?>
<worksheet xmlns="http://schemas.openxmlformats.org/spreadsheetml/2006/main" xmlns:r="http://schemas.openxmlformats.org/officeDocument/2006/relationships">
  <sheetPr>
    <pageSetUpPr fitToPage="1"/>
  </sheetPr>
  <dimension ref="B1:Q34"/>
  <sheetViews>
    <sheetView showGridLines="0" topLeftCell="A22" zoomScale="85" zoomScaleNormal="85" zoomScaleSheetLayoutView="90" workbookViewId="0">
      <selection activeCell="F29" sqref="F29"/>
    </sheetView>
  </sheetViews>
  <sheetFormatPr defaultColWidth="9.140625" defaultRowHeight="15"/>
  <cols>
    <col min="1" max="1" width="4.140625" style="53" customWidth="1"/>
    <col min="2" max="2" width="6.28515625" style="53" customWidth="1"/>
    <col min="3" max="3" width="14.140625" style="53" customWidth="1"/>
    <col min="4" max="4" width="32.7109375" style="53" customWidth="1"/>
    <col min="5" max="5" width="43.42578125" style="53" customWidth="1"/>
    <col min="6" max="6" width="16.28515625" style="53" customWidth="1"/>
    <col min="7" max="7" width="18.140625" style="53" customWidth="1"/>
    <col min="8" max="8" width="17.5703125" style="53" customWidth="1"/>
    <col min="9" max="9" width="23.85546875" style="53" customWidth="1"/>
    <col min="10" max="10" width="44.42578125" style="53" customWidth="1"/>
    <col min="11" max="11" width="22.140625" style="53" customWidth="1"/>
    <col min="12" max="12" width="36.7109375" style="53" customWidth="1"/>
    <col min="13" max="13" width="13.140625" style="53" bestFit="1" customWidth="1"/>
    <col min="14" max="14" width="12.5703125" style="53" customWidth="1"/>
    <col min="15" max="15" width="11.85546875" style="53" bestFit="1" customWidth="1"/>
    <col min="16" max="16" width="13.85546875" style="53" bestFit="1" customWidth="1"/>
    <col min="17" max="21" width="11.85546875" style="53" bestFit="1" customWidth="1"/>
    <col min="22" max="22" width="11.7109375" style="53" bestFit="1" customWidth="1"/>
    <col min="23" max="16384" width="9.140625" style="53"/>
  </cols>
  <sheetData>
    <row r="1" spans="2:17" ht="15.75">
      <c r="B1" s="54"/>
    </row>
    <row r="2" spans="2:17" ht="15.75">
      <c r="H2" s="126" t="s">
        <v>395</v>
      </c>
      <c r="I2" s="126"/>
    </row>
    <row r="3" spans="2:17" ht="15.75">
      <c r="H3" s="126" t="s">
        <v>396</v>
      </c>
      <c r="I3" s="126"/>
    </row>
    <row r="4" spans="2:17" ht="15.75">
      <c r="H4" s="52" t="s">
        <v>712</v>
      </c>
      <c r="I4" s="52"/>
    </row>
    <row r="5" spans="2:17" ht="15.75">
      <c r="K5" s="52"/>
    </row>
    <row r="6" spans="2:17" ht="109.5" customHeight="1" thickBot="1">
      <c r="B6" s="55" t="s">
        <v>207</v>
      </c>
      <c r="C6" s="167" t="s">
        <v>261</v>
      </c>
      <c r="D6" s="154" t="s">
        <v>263</v>
      </c>
      <c r="E6" s="167" t="s">
        <v>262</v>
      </c>
      <c r="F6" s="154" t="s">
        <v>266</v>
      </c>
      <c r="G6" s="154" t="s">
        <v>269</v>
      </c>
      <c r="H6" s="154" t="s">
        <v>713</v>
      </c>
      <c r="I6" s="154" t="s">
        <v>714</v>
      </c>
      <c r="J6" s="167" t="s">
        <v>264</v>
      </c>
      <c r="K6" s="154" t="s">
        <v>715</v>
      </c>
      <c r="L6" s="154" t="s">
        <v>196</v>
      </c>
      <c r="M6" s="56"/>
      <c r="N6" s="56"/>
      <c r="O6" s="56"/>
      <c r="P6" s="56"/>
    </row>
    <row r="7" spans="2:17" s="61" customFormat="1" ht="15.75">
      <c r="B7" s="57"/>
      <c r="C7" s="58" t="s">
        <v>249</v>
      </c>
      <c r="D7" s="59"/>
      <c r="E7" s="59"/>
      <c r="F7" s="59"/>
      <c r="G7" s="59"/>
      <c r="H7" s="59"/>
      <c r="I7" s="59"/>
      <c r="J7" s="59"/>
      <c r="K7" s="58"/>
      <c r="L7" s="60"/>
      <c r="M7" s="54"/>
      <c r="N7" s="54"/>
      <c r="O7" s="54"/>
      <c r="P7" s="54"/>
      <c r="Q7" s="54"/>
    </row>
    <row r="8" spans="2:17" ht="80.25" customHeight="1">
      <c r="B8" s="62">
        <v>1</v>
      </c>
      <c r="C8" s="620" t="s">
        <v>571</v>
      </c>
      <c r="D8" s="73" t="s">
        <v>237</v>
      </c>
      <c r="E8" s="161" t="s">
        <v>716</v>
      </c>
      <c r="F8" s="64">
        <f>'F4'!G12</f>
        <v>1.8533040999999999</v>
      </c>
      <c r="G8" s="64">
        <v>1.85</v>
      </c>
      <c r="H8" s="64">
        <v>1.85</v>
      </c>
      <c r="I8" s="73" t="s">
        <v>237</v>
      </c>
      <c r="J8" s="114" t="s">
        <v>688</v>
      </c>
      <c r="K8" s="75" t="s">
        <v>702</v>
      </c>
      <c r="L8" s="171" t="s">
        <v>708</v>
      </c>
    </row>
    <row r="9" spans="2:17" ht="34.5" customHeight="1">
      <c r="B9" s="62">
        <v>2</v>
      </c>
      <c r="C9" s="620"/>
      <c r="D9" s="73" t="s">
        <v>410</v>
      </c>
      <c r="E9" s="162" t="s">
        <v>681</v>
      </c>
      <c r="F9" s="64">
        <f>'F4'!G11</f>
        <v>0.50618479399997796</v>
      </c>
      <c r="G9" s="64">
        <v>0.51409609999999994</v>
      </c>
      <c r="H9" s="64">
        <v>0.51409609999999994</v>
      </c>
      <c r="I9" s="73" t="s">
        <v>410</v>
      </c>
      <c r="J9" s="114" t="s">
        <v>709</v>
      </c>
      <c r="K9" s="602" t="s">
        <v>692</v>
      </c>
      <c r="L9" s="602" t="s">
        <v>701</v>
      </c>
    </row>
    <row r="10" spans="2:17" ht="32.25" customHeight="1">
      <c r="B10" s="62">
        <v>3</v>
      </c>
      <c r="C10" s="620"/>
      <c r="D10" s="161" t="s">
        <v>397</v>
      </c>
      <c r="E10" s="162" t="s">
        <v>682</v>
      </c>
      <c r="F10" s="64">
        <f>'F4'!G14</f>
        <v>1.6758404790000014</v>
      </c>
      <c r="G10" s="64">
        <v>1.6758404790000014</v>
      </c>
      <c r="H10" s="64">
        <v>1.6758404790000014</v>
      </c>
      <c r="I10" s="161" t="s">
        <v>689</v>
      </c>
      <c r="J10" s="162" t="s">
        <v>682</v>
      </c>
      <c r="K10" s="602"/>
      <c r="L10" s="602"/>
    </row>
    <row r="11" spans="2:17" ht="30" customHeight="1">
      <c r="B11" s="62">
        <v>4</v>
      </c>
      <c r="C11" s="620"/>
      <c r="D11" s="73" t="s">
        <v>412</v>
      </c>
      <c r="E11" s="161" t="s">
        <v>683</v>
      </c>
      <c r="F11" s="64">
        <f>'F4'!G15</f>
        <v>0.97455940400000074</v>
      </c>
      <c r="G11" s="64">
        <v>0.97455940400000074</v>
      </c>
      <c r="H11" s="64">
        <v>0.97455940400000074</v>
      </c>
      <c r="I11" s="73" t="s">
        <v>412</v>
      </c>
      <c r="J11" s="161" t="s">
        <v>683</v>
      </c>
      <c r="K11" s="602"/>
      <c r="L11" s="602"/>
    </row>
    <row r="12" spans="2:17" ht="63.75" customHeight="1">
      <c r="B12" s="62">
        <v>5</v>
      </c>
      <c r="C12" s="620"/>
      <c r="D12" s="73" t="s">
        <v>400</v>
      </c>
      <c r="E12" s="161" t="s">
        <v>717</v>
      </c>
      <c r="F12" s="64">
        <f>'F4'!G22</f>
        <v>16.643815146000009</v>
      </c>
      <c r="G12" s="64">
        <f t="shared" ref="G12:H12" si="0">14.397893246+2.2459219</f>
        <v>16.643815146000001</v>
      </c>
      <c r="H12" s="64">
        <f t="shared" si="0"/>
        <v>16.643815146000001</v>
      </c>
      <c r="I12" s="73" t="s">
        <v>400</v>
      </c>
      <c r="J12" s="161" t="s">
        <v>717</v>
      </c>
      <c r="K12" s="602"/>
      <c r="L12" s="602"/>
    </row>
    <row r="13" spans="2:17" ht="45">
      <c r="B13" s="62">
        <v>6</v>
      </c>
      <c r="C13" s="620"/>
      <c r="D13" s="161" t="s">
        <v>401</v>
      </c>
      <c r="E13" s="161" t="s">
        <v>684</v>
      </c>
      <c r="F13" s="64">
        <f>'F4'!G23</f>
        <v>0.70782545400000174</v>
      </c>
      <c r="G13" s="64">
        <v>0.70782545400000174</v>
      </c>
      <c r="H13" s="64">
        <v>0.70782545400000174</v>
      </c>
      <c r="I13" s="161" t="s">
        <v>401</v>
      </c>
      <c r="J13" s="161" t="s">
        <v>684</v>
      </c>
      <c r="K13" s="602"/>
      <c r="L13" s="602"/>
    </row>
    <row r="14" spans="2:17" ht="29.25" customHeight="1">
      <c r="B14" s="62">
        <v>7</v>
      </c>
      <c r="C14" s="620"/>
      <c r="D14" s="73" t="s">
        <v>416</v>
      </c>
      <c r="E14" s="161" t="s">
        <v>685</v>
      </c>
      <c r="F14" s="64">
        <f>'F4'!G24</f>
        <v>0.34774906799999994</v>
      </c>
      <c r="G14" s="64">
        <v>0.34774906799999994</v>
      </c>
      <c r="H14" s="64">
        <v>0.34774906799999994</v>
      </c>
      <c r="I14" s="73" t="s">
        <v>416</v>
      </c>
      <c r="J14" s="161" t="s">
        <v>685</v>
      </c>
      <c r="K14" s="602"/>
      <c r="L14" s="602"/>
    </row>
    <row r="15" spans="2:17" ht="30" customHeight="1">
      <c r="B15" s="62">
        <v>8</v>
      </c>
      <c r="C15" s="620"/>
      <c r="D15" s="63" t="s">
        <v>687</v>
      </c>
      <c r="E15" s="161" t="s">
        <v>686</v>
      </c>
      <c r="F15" s="64">
        <f>'F4'!G29</f>
        <v>0.66941897099999981</v>
      </c>
      <c r="G15" s="64">
        <f t="shared" ref="G15:H15" si="1">1.2548315-0.585412529</f>
        <v>0.66941897100000014</v>
      </c>
      <c r="H15" s="64">
        <f t="shared" si="1"/>
        <v>0.66941897100000014</v>
      </c>
      <c r="I15" s="63" t="s">
        <v>687</v>
      </c>
      <c r="J15" s="161" t="s">
        <v>686</v>
      </c>
      <c r="K15" s="602"/>
      <c r="L15" s="602"/>
    </row>
    <row r="16" spans="2:17" ht="30" customHeight="1" thickBot="1">
      <c r="B16" s="65"/>
      <c r="C16" s="66" t="s">
        <v>136</v>
      </c>
      <c r="D16" s="76"/>
      <c r="E16" s="76"/>
      <c r="F16" s="77">
        <f>SUM(F8:F15)</f>
        <v>23.378697415999987</v>
      </c>
      <c r="G16" s="77">
        <f>SUM(G8:G15)</f>
        <v>23.383304622000004</v>
      </c>
      <c r="H16" s="77">
        <f>SUM(H8:H15)</f>
        <v>23.383304622000004</v>
      </c>
      <c r="I16" s="67"/>
      <c r="J16" s="67"/>
      <c r="K16" s="67"/>
      <c r="L16" s="68"/>
    </row>
    <row r="17" spans="2:12" ht="16.5" thickBot="1">
      <c r="B17" s="71"/>
      <c r="C17" s="168"/>
      <c r="D17" s="78"/>
      <c r="E17" s="78"/>
      <c r="F17" s="71"/>
      <c r="G17" s="71"/>
      <c r="H17" s="71"/>
      <c r="I17" s="71"/>
      <c r="J17" s="71"/>
      <c r="K17" s="71"/>
      <c r="L17" s="71"/>
    </row>
    <row r="18" spans="2:12" ht="15.75">
      <c r="B18" s="141"/>
      <c r="C18" s="58" t="s">
        <v>631</v>
      </c>
      <c r="D18" s="79"/>
      <c r="E18" s="79"/>
      <c r="F18" s="69"/>
      <c r="G18" s="69"/>
      <c r="H18" s="69"/>
      <c r="I18" s="69"/>
      <c r="J18" s="69"/>
      <c r="K18" s="69"/>
      <c r="L18" s="70"/>
    </row>
    <row r="19" spans="2:12" ht="48" customHeight="1">
      <c r="B19" s="62">
        <v>1</v>
      </c>
      <c r="C19" s="641" t="s">
        <v>406</v>
      </c>
      <c r="D19" s="73" t="s">
        <v>410</v>
      </c>
      <c r="E19" s="163" t="s">
        <v>681</v>
      </c>
      <c r="F19" s="64">
        <v>2.0699999999999998</v>
      </c>
      <c r="G19" s="64">
        <f>F19</f>
        <v>2.0699999999999998</v>
      </c>
      <c r="H19" s="64">
        <f>G19</f>
        <v>2.0699999999999998</v>
      </c>
      <c r="I19" s="73" t="s">
        <v>410</v>
      </c>
      <c r="J19" s="163" t="s">
        <v>681</v>
      </c>
      <c r="K19" s="644" t="s">
        <v>692</v>
      </c>
      <c r="L19" s="643" t="s">
        <v>701</v>
      </c>
    </row>
    <row r="20" spans="2:12" ht="32.25" customHeight="1">
      <c r="B20" s="62"/>
      <c r="C20" s="642"/>
      <c r="D20" s="73" t="s">
        <v>410</v>
      </c>
      <c r="E20" s="163" t="s">
        <v>694</v>
      </c>
      <c r="F20" s="64">
        <v>0.96</v>
      </c>
      <c r="G20" s="64">
        <f t="shared" ref="G20:H20" si="2">F20</f>
        <v>0.96</v>
      </c>
      <c r="H20" s="64">
        <f t="shared" si="2"/>
        <v>0.96</v>
      </c>
      <c r="I20" s="73" t="s">
        <v>410</v>
      </c>
      <c r="J20" s="163" t="s">
        <v>694</v>
      </c>
      <c r="K20" s="645"/>
      <c r="L20" s="643"/>
    </row>
    <row r="21" spans="2:12" ht="40.5" customHeight="1">
      <c r="B21" s="62">
        <v>2</v>
      </c>
      <c r="C21" s="642"/>
      <c r="D21" s="163" t="s">
        <v>695</v>
      </c>
      <c r="E21" s="73" t="s">
        <v>710</v>
      </c>
      <c r="F21" s="64">
        <v>1.2610822500000001</v>
      </c>
      <c r="G21" s="64">
        <f t="shared" ref="G21:H21" si="3">F21</f>
        <v>1.2610822500000001</v>
      </c>
      <c r="H21" s="64">
        <f t="shared" si="3"/>
        <v>1.2610822500000001</v>
      </c>
      <c r="I21" s="163" t="s">
        <v>695</v>
      </c>
      <c r="J21" s="73" t="s">
        <v>710</v>
      </c>
      <c r="K21" s="645"/>
      <c r="L21" s="643"/>
    </row>
    <row r="22" spans="2:12" ht="34.5" customHeight="1">
      <c r="B22" s="62">
        <v>3</v>
      </c>
      <c r="C22" s="642"/>
      <c r="D22" s="75" t="s">
        <v>696</v>
      </c>
      <c r="E22" s="73" t="s">
        <v>697</v>
      </c>
      <c r="F22" s="64">
        <v>4.75</v>
      </c>
      <c r="G22" s="64">
        <f t="shared" ref="G22:H22" si="4">F22</f>
        <v>4.75</v>
      </c>
      <c r="H22" s="64">
        <f t="shared" si="4"/>
        <v>4.75</v>
      </c>
      <c r="I22" s="75" t="s">
        <v>696</v>
      </c>
      <c r="J22" s="73" t="s">
        <v>697</v>
      </c>
      <c r="K22" s="645"/>
      <c r="L22" s="643"/>
    </row>
    <row r="23" spans="2:12" ht="45.75" customHeight="1">
      <c r="B23" s="62">
        <v>4</v>
      </c>
      <c r="C23" s="642"/>
      <c r="D23" s="75" t="s">
        <v>412</v>
      </c>
      <c r="E23" s="73" t="s">
        <v>698</v>
      </c>
      <c r="F23" s="64">
        <v>0.85</v>
      </c>
      <c r="G23" s="64">
        <f t="shared" ref="G23:H23" si="5">F23</f>
        <v>0.85</v>
      </c>
      <c r="H23" s="64">
        <f t="shared" si="5"/>
        <v>0.85</v>
      </c>
      <c r="I23" s="75" t="s">
        <v>412</v>
      </c>
      <c r="J23" s="73" t="s">
        <v>698</v>
      </c>
      <c r="K23" s="645"/>
      <c r="L23" s="643"/>
    </row>
    <row r="24" spans="2:12" ht="52.5" customHeight="1">
      <c r="B24" s="62">
        <v>5</v>
      </c>
      <c r="C24" s="642"/>
      <c r="D24" s="75" t="s">
        <v>699</v>
      </c>
      <c r="E24" s="75" t="s">
        <v>700</v>
      </c>
      <c r="F24" s="64">
        <v>8</v>
      </c>
      <c r="G24" s="64">
        <f t="shared" ref="G24:H24" si="6">F24</f>
        <v>8</v>
      </c>
      <c r="H24" s="64">
        <f t="shared" si="6"/>
        <v>8</v>
      </c>
      <c r="I24" s="75" t="s">
        <v>699</v>
      </c>
      <c r="J24" s="75" t="s">
        <v>700</v>
      </c>
      <c r="K24" s="645"/>
      <c r="L24" s="643"/>
    </row>
    <row r="25" spans="2:12" ht="21.75" customHeight="1" thickBot="1">
      <c r="B25" s="65"/>
      <c r="C25" s="66" t="s">
        <v>136</v>
      </c>
      <c r="D25" s="76"/>
      <c r="E25" s="76"/>
      <c r="F25" s="77">
        <f>SUM(F19:F24)</f>
        <v>17.891082249999997</v>
      </c>
      <c r="G25" s="77">
        <f>SUM(G19:G24)</f>
        <v>17.891082249999997</v>
      </c>
      <c r="H25" s="77">
        <f>SUM(H19:H24)</f>
        <v>17.891082249999997</v>
      </c>
      <c r="I25" s="67"/>
      <c r="J25" s="67"/>
      <c r="K25" s="67"/>
      <c r="L25" s="68"/>
    </row>
    <row r="26" spans="2:12" ht="29.25" customHeight="1">
      <c r="B26" s="155" t="s">
        <v>693</v>
      </c>
      <c r="C26" s="156"/>
      <c r="D26" s="156"/>
      <c r="E26" s="156"/>
      <c r="F26" s="156"/>
      <c r="G26" s="156"/>
      <c r="H26" s="156"/>
      <c r="I26" s="156"/>
      <c r="J26" s="156"/>
      <c r="K26" s="156"/>
      <c r="L26" s="157"/>
    </row>
    <row r="27" spans="2:12" ht="15" customHeight="1" thickBot="1">
      <c r="B27" s="158"/>
      <c r="C27" s="159"/>
      <c r="D27" s="159"/>
      <c r="E27" s="159"/>
      <c r="F27" s="159"/>
      <c r="G27" s="159"/>
      <c r="H27" s="159"/>
      <c r="I27" s="159"/>
      <c r="J27" s="159"/>
      <c r="K27" s="159"/>
      <c r="L27" s="160"/>
    </row>
    <row r="28" spans="2:12" ht="33" customHeight="1">
      <c r="B28" s="128"/>
      <c r="C28" s="138"/>
      <c r="D28" s="139"/>
      <c r="E28" s="139"/>
      <c r="F28" s="139"/>
      <c r="G28" s="139"/>
      <c r="H28" s="139"/>
      <c r="I28" s="139"/>
      <c r="J28" s="140"/>
      <c r="K28" s="71"/>
      <c r="L28" s="129"/>
    </row>
    <row r="29" spans="2:12" ht="33" customHeight="1">
      <c r="B29" s="128"/>
      <c r="C29" s="138"/>
      <c r="D29" s="139"/>
      <c r="E29" s="139"/>
      <c r="F29" s="139"/>
      <c r="G29" s="139"/>
      <c r="H29" s="139"/>
      <c r="I29" s="139"/>
      <c r="J29" s="140"/>
      <c r="K29" s="71"/>
      <c r="L29" s="129"/>
    </row>
    <row r="30" spans="2:12" ht="29.25" customHeight="1" thickBot="1">
      <c r="B30" s="128"/>
      <c r="C30" s="138"/>
      <c r="D30" s="139"/>
      <c r="E30" s="139"/>
      <c r="F30" s="139"/>
      <c r="G30" s="139"/>
      <c r="H30" s="139"/>
      <c r="I30" s="139"/>
      <c r="J30" s="140"/>
      <c r="K30" s="71"/>
      <c r="L30" s="129"/>
    </row>
    <row r="31" spans="2:12" ht="15.75">
      <c r="B31" s="57"/>
      <c r="C31" s="58" t="s">
        <v>265</v>
      </c>
      <c r="D31" s="79"/>
      <c r="E31" s="79"/>
      <c r="F31" s="69"/>
      <c r="G31" s="69"/>
      <c r="H31" s="69"/>
      <c r="I31" s="69"/>
      <c r="J31" s="69"/>
      <c r="K31" s="69"/>
      <c r="L31" s="70"/>
    </row>
    <row r="32" spans="2:12" ht="255" customHeight="1">
      <c r="B32" s="62">
        <v>1</v>
      </c>
      <c r="C32" s="72" t="s">
        <v>585</v>
      </c>
      <c r="D32" s="75" t="s">
        <v>404</v>
      </c>
      <c r="E32" s="75" t="s">
        <v>404</v>
      </c>
      <c r="F32" s="64">
        <v>29.9</v>
      </c>
      <c r="G32" s="64">
        <f>F32</f>
        <v>29.9</v>
      </c>
      <c r="H32" s="64">
        <f>G32</f>
        <v>29.9</v>
      </c>
      <c r="I32" s="73" t="s">
        <v>711</v>
      </c>
      <c r="J32" s="171" t="s">
        <v>405</v>
      </c>
      <c r="K32" s="75" t="s">
        <v>639</v>
      </c>
      <c r="L32" s="169" t="s">
        <v>642</v>
      </c>
    </row>
    <row r="33" spans="2:12" ht="15.75">
      <c r="B33" s="80"/>
      <c r="C33" s="72" t="s">
        <v>136</v>
      </c>
      <c r="D33" s="73"/>
      <c r="E33" s="73"/>
      <c r="F33" s="146">
        <f>F32</f>
        <v>29.9</v>
      </c>
      <c r="G33" s="146">
        <f>G32</f>
        <v>29.9</v>
      </c>
      <c r="H33" s="146">
        <f>H32</f>
        <v>29.9</v>
      </c>
      <c r="I33" s="73"/>
      <c r="J33" s="73"/>
      <c r="K33" s="73"/>
      <c r="L33" s="74"/>
    </row>
    <row r="34" spans="2:12">
      <c r="B34" s="82" t="s">
        <v>267</v>
      </c>
      <c r="C34" s="83" t="s">
        <v>268</v>
      </c>
    </row>
  </sheetData>
  <mergeCells count="6">
    <mergeCell ref="C8:C15"/>
    <mergeCell ref="C19:C24"/>
    <mergeCell ref="L19:L24"/>
    <mergeCell ref="K19:K24"/>
    <mergeCell ref="K9:K15"/>
    <mergeCell ref="L9:L15"/>
  </mergeCells>
  <pageMargins left="0.44" right="0.23622047244094491" top="0.68" bottom="1.03" header="0.23622047244094491" footer="0.23622047244094491"/>
  <pageSetup paperSize="9" scale="52" fitToHeight="2"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28</vt:i4>
      </vt:variant>
      <vt:variant>
        <vt:lpstr>Named Ranges</vt:lpstr>
      </vt:variant>
      <vt:variant>
        <vt:i4>13</vt:i4>
      </vt:variant>
    </vt:vector>
  </HeadingPairs>
  <TitlesOfParts>
    <vt:vector size="41" baseType="lpstr">
      <vt:lpstr>Title</vt:lpstr>
      <vt:lpstr>Checklist</vt:lpstr>
      <vt:lpstr>F1</vt:lpstr>
      <vt:lpstr>F2</vt:lpstr>
      <vt:lpstr>F2.1</vt:lpstr>
      <vt:lpstr>F2.2</vt:lpstr>
      <vt:lpstr>F2.3</vt:lpstr>
      <vt:lpstr>F3</vt:lpstr>
      <vt:lpstr>F3.1</vt:lpstr>
      <vt:lpstr>F3.2</vt:lpstr>
      <vt:lpstr>F4</vt:lpstr>
      <vt:lpstr>F4.1</vt:lpstr>
      <vt:lpstr>F5</vt:lpstr>
      <vt:lpstr>F6</vt:lpstr>
      <vt:lpstr>F6.1</vt:lpstr>
      <vt:lpstr>F7</vt:lpstr>
      <vt:lpstr>F8</vt:lpstr>
      <vt:lpstr>F9</vt:lpstr>
      <vt:lpstr>F10</vt:lpstr>
      <vt:lpstr>F11</vt:lpstr>
      <vt:lpstr>F11.1</vt:lpstr>
      <vt:lpstr>F12</vt:lpstr>
      <vt:lpstr>F13</vt:lpstr>
      <vt:lpstr>F14 </vt:lpstr>
      <vt:lpstr>F15</vt:lpstr>
      <vt:lpstr>F16 </vt:lpstr>
      <vt:lpstr>F16.1</vt:lpstr>
      <vt:lpstr>F16.2</vt:lpstr>
      <vt:lpstr>Checklist!Print_Area</vt:lpstr>
      <vt:lpstr>'F1'!Print_Area</vt:lpstr>
      <vt:lpstr>'F11'!Print_Area</vt:lpstr>
      <vt:lpstr>'F12'!Print_Area</vt:lpstr>
      <vt:lpstr>'F14 '!Print_Area</vt:lpstr>
      <vt:lpstr>'F16 '!Print_Area</vt:lpstr>
      <vt:lpstr>F16.1!Print_Area</vt:lpstr>
      <vt:lpstr>F4.1!Print_Area</vt:lpstr>
      <vt:lpstr>'F5'!Print_Area</vt:lpstr>
      <vt:lpstr>'F11'!Print_Titles</vt:lpstr>
      <vt:lpstr>F11.1!Print_Titles</vt:lpstr>
      <vt:lpstr>'F4'!Print_Titles</vt:lpstr>
      <vt:lpstr>'F5'!Print_Titles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Palaniappan M</dc:creator>
  <cp:lastModifiedBy>sccl</cp:lastModifiedBy>
  <cp:lastPrinted>2025-11-10T07:00:57Z</cp:lastPrinted>
  <dcterms:created xsi:type="dcterms:W3CDTF">2004-07-28T05:30:50Z</dcterms:created>
  <dcterms:modified xsi:type="dcterms:W3CDTF">2025-11-26T06:27:57Z</dcterms:modified>
</cp:coreProperties>
</file>