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0095" yWindow="-105" windowWidth="10365" windowHeight="6735" activeTab="3"/>
  </bookViews>
  <sheets>
    <sheet name="Thermal" sheetId="1" r:id="rId1"/>
    <sheet name="Hydel" sheetId="2" r:id="rId2"/>
    <sheet name="Thermal hydel" sheetId="3" r:id="rId3"/>
    <sheet name="Tru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Print_Area" localSheetId="0">Thermal!$B$1:$I$186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/>
  <c r="G57"/>
  <c r="H57"/>
  <c r="F58"/>
  <c r="G58"/>
  <c r="H58"/>
  <c r="F59"/>
  <c r="F60"/>
  <c r="F61"/>
  <c r="G61"/>
  <c r="H61"/>
  <c r="F62"/>
  <c r="G62"/>
  <c r="H62"/>
  <c r="F63"/>
  <c r="F64"/>
  <c r="G64"/>
  <c r="H64"/>
  <c r="F65"/>
  <c r="G65"/>
  <c r="H65"/>
  <c r="F66"/>
  <c r="G66"/>
  <c r="H66"/>
  <c r="F67"/>
  <c r="G67"/>
  <c r="H67"/>
  <c r="F68"/>
  <c r="H78" i="2" l="1"/>
  <c r="F147" l="1"/>
  <c r="G147"/>
  <c r="H147"/>
  <c r="F148"/>
  <c r="G148"/>
  <c r="H148"/>
  <c r="F149"/>
  <c r="G149"/>
  <c r="H149"/>
  <c r="F150"/>
  <c r="F151"/>
  <c r="G151"/>
  <c r="H151"/>
  <c r="F152"/>
  <c r="G152"/>
  <c r="H152"/>
  <c r="F124" l="1"/>
  <c r="G124"/>
  <c r="H124"/>
  <c r="F125"/>
  <c r="G125"/>
  <c r="H125"/>
  <c r="F126"/>
  <c r="G126"/>
  <c r="H126"/>
  <c r="F127"/>
  <c r="F128"/>
  <c r="G128"/>
  <c r="H128"/>
  <c r="F129"/>
  <c r="G129"/>
  <c r="H129"/>
  <c r="F101" l="1"/>
  <c r="G101"/>
  <c r="H101"/>
  <c r="F102"/>
  <c r="G102"/>
  <c r="H102"/>
  <c r="F103"/>
  <c r="G103"/>
  <c r="H103"/>
  <c r="F104"/>
  <c r="F105"/>
  <c r="G105"/>
  <c r="H105"/>
  <c r="F106"/>
  <c r="G106"/>
  <c r="H106"/>
  <c r="F78" l="1"/>
  <c r="G78"/>
  <c r="F79"/>
  <c r="G79"/>
  <c r="H79"/>
  <c r="F80"/>
  <c r="G80"/>
  <c r="H80"/>
  <c r="F81"/>
  <c r="F82"/>
  <c r="G82"/>
  <c r="H82"/>
  <c r="F83"/>
  <c r="G83"/>
  <c r="H83"/>
  <c r="F55" l="1"/>
  <c r="G55"/>
  <c r="H55"/>
  <c r="F56"/>
  <c r="G56"/>
  <c r="H56"/>
  <c r="F57"/>
  <c r="G57"/>
  <c r="H57"/>
  <c r="F58"/>
  <c r="F59"/>
  <c r="G59"/>
  <c r="H59"/>
  <c r="F60"/>
  <c r="G60"/>
  <c r="H60"/>
  <c r="F32" l="1"/>
  <c r="G32"/>
  <c r="H32"/>
  <c r="F33"/>
  <c r="G33"/>
  <c r="H33"/>
  <c r="F34"/>
  <c r="G34"/>
  <c r="H34"/>
  <c r="F35"/>
  <c r="F36"/>
  <c r="G36"/>
  <c r="H36"/>
  <c r="F37"/>
  <c r="G37"/>
  <c r="H37"/>
  <c r="F183" i="1" l="1"/>
  <c r="G183"/>
  <c r="H183"/>
  <c r="F184"/>
  <c r="G184"/>
  <c r="H184"/>
  <c r="F185"/>
  <c r="G185"/>
  <c r="H185"/>
  <c r="F175"/>
  <c r="G175"/>
  <c r="H175"/>
  <c r="F176"/>
  <c r="G176"/>
  <c r="H176"/>
  <c r="F177"/>
  <c r="G177"/>
  <c r="H177"/>
  <c r="F178"/>
  <c r="F179"/>
  <c r="G179"/>
  <c r="H179"/>
  <c r="F180"/>
  <c r="G180"/>
  <c r="H180"/>
  <c r="F159" l="1"/>
  <c r="G159"/>
  <c r="H159"/>
  <c r="F160"/>
  <c r="G160"/>
  <c r="H160"/>
  <c r="F161"/>
  <c r="G161"/>
  <c r="H161"/>
  <c r="F151"/>
  <c r="G151"/>
  <c r="H151"/>
  <c r="F152"/>
  <c r="G152"/>
  <c r="H152"/>
  <c r="F153"/>
  <c r="G153"/>
  <c r="H153"/>
  <c r="F154"/>
  <c r="F155"/>
  <c r="G155"/>
  <c r="H155"/>
  <c r="F156"/>
  <c r="G156"/>
  <c r="H156"/>
  <c r="F135" l="1"/>
  <c r="G135"/>
  <c r="H135"/>
  <c r="F136"/>
  <c r="G136"/>
  <c r="H136"/>
  <c r="F137"/>
  <c r="G137"/>
  <c r="H137"/>
  <c r="F127"/>
  <c r="G127"/>
  <c r="H127"/>
  <c r="F128"/>
  <c r="G128"/>
  <c r="H128"/>
  <c r="F129"/>
  <c r="G129"/>
  <c r="H129"/>
  <c r="F130"/>
  <c r="F131"/>
  <c r="G131"/>
  <c r="H131"/>
  <c r="F132"/>
  <c r="G132"/>
  <c r="H132"/>
  <c r="F113" l="1"/>
  <c r="G113"/>
  <c r="H113"/>
  <c r="F114"/>
  <c r="G114"/>
  <c r="H114"/>
  <c r="F115"/>
  <c r="G115"/>
  <c r="H115"/>
  <c r="F105"/>
  <c r="G105"/>
  <c r="H105"/>
  <c r="F106"/>
  <c r="G106"/>
  <c r="H106"/>
  <c r="F107"/>
  <c r="G107"/>
  <c r="H107"/>
  <c r="F108"/>
  <c r="F109"/>
  <c r="G109"/>
  <c r="H109"/>
  <c r="F110"/>
  <c r="G110"/>
  <c r="H110"/>
  <c r="F89" l="1"/>
  <c r="G89"/>
  <c r="H89"/>
  <c r="F90"/>
  <c r="G90"/>
  <c r="H90"/>
  <c r="F91"/>
  <c r="G91"/>
  <c r="H91"/>
  <c r="F81"/>
  <c r="G81"/>
  <c r="H81"/>
  <c r="F82"/>
  <c r="G82"/>
  <c r="H82"/>
  <c r="F83"/>
  <c r="G83"/>
  <c r="H83"/>
  <c r="F84"/>
  <c r="F85"/>
  <c r="G85"/>
  <c r="H85"/>
  <c r="F86"/>
  <c r="G86"/>
  <c r="H86"/>
  <c r="F41" l="1"/>
  <c r="G41"/>
  <c r="H41"/>
  <c r="F42"/>
  <c r="G42"/>
  <c r="H42"/>
  <c r="F43"/>
  <c r="G43"/>
  <c r="H43"/>
  <c r="G33"/>
  <c r="H33"/>
  <c r="G34"/>
  <c r="H34"/>
  <c r="G35"/>
  <c r="H35"/>
  <c r="G37"/>
  <c r="H37"/>
  <c r="G38"/>
  <c r="H38"/>
  <c r="F34"/>
  <c r="F35"/>
  <c r="F36"/>
  <c r="F37"/>
  <c r="F38"/>
  <c r="F33"/>
  <c r="I22" i="4" l="1"/>
  <c r="P5" l="1"/>
  <c r="F5"/>
  <c r="F6"/>
  <c r="F7"/>
  <c r="F8"/>
  <c r="F9"/>
  <c r="F10"/>
  <c r="F11"/>
  <c r="F13"/>
  <c r="F14"/>
  <c r="F15"/>
  <c r="F16"/>
  <c r="F17"/>
  <c r="F18"/>
  <c r="F19"/>
  <c r="F20"/>
  <c r="G20"/>
  <c r="D20"/>
  <c r="B20"/>
  <c r="C20"/>
  <c r="G19"/>
  <c r="D19"/>
  <c r="B19"/>
  <c r="C19"/>
  <c r="G18"/>
  <c r="D18"/>
  <c r="B18"/>
  <c r="C18"/>
  <c r="G17"/>
  <c r="D17"/>
  <c r="B17"/>
  <c r="C17"/>
  <c r="G16"/>
  <c r="D16"/>
  <c r="B16"/>
  <c r="C16"/>
  <c r="G15"/>
  <c r="D15"/>
  <c r="B15"/>
  <c r="C15"/>
  <c r="G14"/>
  <c r="D14"/>
  <c r="B14"/>
  <c r="C14"/>
  <c r="G13"/>
  <c r="D13"/>
  <c r="B13"/>
  <c r="C13"/>
  <c r="G11"/>
  <c r="D11"/>
  <c r="B11"/>
  <c r="C11"/>
  <c r="G10"/>
  <c r="D10"/>
  <c r="B10"/>
  <c r="C10"/>
  <c r="G9"/>
  <c r="D9"/>
  <c r="B9"/>
  <c r="C9"/>
  <c r="G8"/>
  <c r="D8"/>
  <c r="B8"/>
  <c r="C8"/>
  <c r="G7"/>
  <c r="D7"/>
  <c r="B7"/>
  <c r="C7"/>
  <c r="G6"/>
  <c r="D6"/>
  <c r="B6"/>
  <c r="C6"/>
  <c r="G5"/>
  <c r="D5"/>
  <c r="B5"/>
  <c r="C5"/>
  <c r="C12" s="1"/>
  <c r="C21" s="1"/>
  <c r="T5" l="1"/>
  <c r="B12"/>
  <c r="B21" s="1"/>
  <c r="D12"/>
  <c r="D21" s="1"/>
  <c r="G12"/>
  <c r="G21" s="1"/>
  <c r="G25" s="1"/>
  <c r="F12"/>
  <c r="F21" s="1"/>
  <c r="C25"/>
  <c r="F25" l="1"/>
  <c r="D25"/>
  <c r="B25"/>
  <c r="B20" i="3"/>
  <c r="B21" s="1"/>
  <c r="B12"/>
  <c r="B13" s="1"/>
  <c r="B14" s="1"/>
  <c r="B15" s="1"/>
  <c r="B16" s="1"/>
  <c r="B17" s="1"/>
  <c r="B19" i="2"/>
  <c r="B20" s="1"/>
  <c r="B11"/>
  <c r="B12" s="1"/>
  <c r="B13" s="1"/>
  <c r="B14" s="1"/>
  <c r="B15" s="1"/>
  <c r="B16" s="1"/>
  <c r="F193"/>
  <c r="G193"/>
  <c r="K20" i="4" s="1"/>
  <c r="U20" s="1"/>
  <c r="H193" i="2"/>
  <c r="F194"/>
  <c r="G194"/>
  <c r="L20" i="4" s="1"/>
  <c r="V20" s="1"/>
  <c r="H194" i="2"/>
  <c r="F195"/>
  <c r="G195"/>
  <c r="M20" i="4" s="1"/>
  <c r="W20" s="1"/>
  <c r="H195" i="2"/>
  <c r="F196"/>
  <c r="F197"/>
  <c r="G197"/>
  <c r="O20" i="4" s="1"/>
  <c r="Y20" s="1"/>
  <c r="H197" i="2"/>
  <c r="F198"/>
  <c r="G198"/>
  <c r="P20" i="4" s="1"/>
  <c r="H198" i="2"/>
  <c r="F199"/>
  <c r="F200"/>
  <c r="G200"/>
  <c r="H200"/>
  <c r="F201"/>
  <c r="G201"/>
  <c r="H201"/>
  <c r="F202"/>
  <c r="G202"/>
  <c r="H202"/>
  <c r="F203"/>
  <c r="G203"/>
  <c r="H203"/>
  <c r="F204"/>
  <c r="B202"/>
  <c r="B203" s="1"/>
  <c r="B194"/>
  <c r="B195" s="1"/>
  <c r="B196" s="1"/>
  <c r="B197" s="1"/>
  <c r="B198" s="1"/>
  <c r="B199" s="1"/>
  <c r="F170" l="1"/>
  <c r="G170"/>
  <c r="K19" i="4" s="1"/>
  <c r="U19" s="1"/>
  <c r="H170" i="2"/>
  <c r="F171"/>
  <c r="G171"/>
  <c r="L19" i="4" s="1"/>
  <c r="V19" s="1"/>
  <c r="H171" i="2"/>
  <c r="F172"/>
  <c r="G172"/>
  <c r="M19" i="4" s="1"/>
  <c r="W19" s="1"/>
  <c r="H172" i="2"/>
  <c r="F173"/>
  <c r="F174"/>
  <c r="G174"/>
  <c r="O19" i="4" s="1"/>
  <c r="Y19" s="1"/>
  <c r="H174" i="2"/>
  <c r="F175"/>
  <c r="G175"/>
  <c r="P19" i="4" s="1"/>
  <c r="H175" i="2"/>
  <c r="F176"/>
  <c r="F177"/>
  <c r="G177"/>
  <c r="H177"/>
  <c r="F178"/>
  <c r="G178"/>
  <c r="H178"/>
  <c r="F179"/>
  <c r="G179"/>
  <c r="H179"/>
  <c r="F180"/>
  <c r="G180"/>
  <c r="H180"/>
  <c r="F181"/>
  <c r="B179"/>
  <c r="B180" s="1"/>
  <c r="B171"/>
  <c r="B172" s="1"/>
  <c r="B173" s="1"/>
  <c r="B174" s="1"/>
  <c r="B175" s="1"/>
  <c r="B176" s="1"/>
  <c r="K18" i="4" l="1"/>
  <c r="U18" s="1"/>
  <c r="L18"/>
  <c r="V18" s="1"/>
  <c r="M18"/>
  <c r="W18" s="1"/>
  <c r="O18"/>
  <c r="Y18" s="1"/>
  <c r="P18"/>
  <c r="F153" i="2"/>
  <c r="F155"/>
  <c r="G155"/>
  <c r="H155"/>
  <c r="F156"/>
  <c r="G156"/>
  <c r="H156"/>
  <c r="F157"/>
  <c r="G157"/>
  <c r="H157"/>
  <c r="F158"/>
  <c r="B156"/>
  <c r="B157" s="1"/>
  <c r="B148"/>
  <c r="B149" s="1"/>
  <c r="B150" s="1"/>
  <c r="B151" s="1"/>
  <c r="B152" s="1"/>
  <c r="B153" s="1"/>
  <c r="K17" i="4" l="1"/>
  <c r="U17" s="1"/>
  <c r="L17"/>
  <c r="V17" s="1"/>
  <c r="M17"/>
  <c r="W17" s="1"/>
  <c r="O17"/>
  <c r="Y17" s="1"/>
  <c r="P17"/>
  <c r="F130" i="2"/>
  <c r="F132"/>
  <c r="G132"/>
  <c r="H132"/>
  <c r="F133"/>
  <c r="G133"/>
  <c r="H133"/>
  <c r="F134"/>
  <c r="G134"/>
  <c r="H134"/>
  <c r="F135"/>
  <c r="B133"/>
  <c r="B134" s="1"/>
  <c r="B125"/>
  <c r="B126" s="1"/>
  <c r="B127" s="1"/>
  <c r="B128" s="1"/>
  <c r="B129" s="1"/>
  <c r="B130" s="1"/>
  <c r="K16" i="4" l="1"/>
  <c r="U16" s="1"/>
  <c r="L16"/>
  <c r="V16" s="1"/>
  <c r="M16"/>
  <c r="W16" s="1"/>
  <c r="O16"/>
  <c r="Y16" s="1"/>
  <c r="P16"/>
  <c r="F107" i="2"/>
  <c r="F109"/>
  <c r="G109"/>
  <c r="H109"/>
  <c r="F110"/>
  <c r="G110"/>
  <c r="H110"/>
  <c r="F111"/>
  <c r="G111"/>
  <c r="H111"/>
  <c r="F112"/>
  <c r="B110"/>
  <c r="B111" s="1"/>
  <c r="B102"/>
  <c r="B103" s="1"/>
  <c r="B104" s="1"/>
  <c r="B105" s="1"/>
  <c r="B106" s="1"/>
  <c r="B107" s="1"/>
  <c r="K15" i="4" l="1"/>
  <c r="U15" s="1"/>
  <c r="L15"/>
  <c r="V15" s="1"/>
  <c r="M15"/>
  <c r="W15" s="1"/>
  <c r="O15"/>
  <c r="Y15" s="1"/>
  <c r="P15"/>
  <c r="F84" i="2"/>
  <c r="F86"/>
  <c r="G86"/>
  <c r="H86"/>
  <c r="F87"/>
  <c r="G87"/>
  <c r="H87"/>
  <c r="F88"/>
  <c r="G88"/>
  <c r="H88"/>
  <c r="F89"/>
  <c r="B87"/>
  <c r="B88" s="1"/>
  <c r="B79"/>
  <c r="B80" s="1"/>
  <c r="B81" s="1"/>
  <c r="B82" s="1"/>
  <c r="B83" s="1"/>
  <c r="B84" s="1"/>
  <c r="K14" i="4" l="1"/>
  <c r="U14" s="1"/>
  <c r="L14"/>
  <c r="V14" s="1"/>
  <c r="M14"/>
  <c r="W14" s="1"/>
  <c r="O14"/>
  <c r="Y14" s="1"/>
  <c r="P14"/>
  <c r="F61" i="2"/>
  <c r="F63"/>
  <c r="G63"/>
  <c r="H63"/>
  <c r="F64"/>
  <c r="G64"/>
  <c r="H64"/>
  <c r="F65"/>
  <c r="G65"/>
  <c r="H65"/>
  <c r="F66"/>
  <c r="B64"/>
  <c r="B65" s="1"/>
  <c r="B56"/>
  <c r="B57" s="1"/>
  <c r="B58" s="1"/>
  <c r="B59" s="1"/>
  <c r="B60" s="1"/>
  <c r="B61" s="1"/>
  <c r="F10" l="1"/>
  <c r="H10"/>
  <c r="F11"/>
  <c r="H11"/>
  <c r="F12"/>
  <c r="H12"/>
  <c r="F13"/>
  <c r="F14"/>
  <c r="H14"/>
  <c r="F15"/>
  <c r="H15"/>
  <c r="F38"/>
  <c r="F16" s="1"/>
  <c r="F39"/>
  <c r="F17" s="1"/>
  <c r="G39"/>
  <c r="G17" s="1"/>
  <c r="H39"/>
  <c r="F40"/>
  <c r="F18" s="1"/>
  <c r="G40"/>
  <c r="G18" s="1"/>
  <c r="H40"/>
  <c r="H18" s="1"/>
  <c r="F41"/>
  <c r="F19" s="1"/>
  <c r="G41"/>
  <c r="G19" s="1"/>
  <c r="H41"/>
  <c r="H19" s="1"/>
  <c r="F42"/>
  <c r="F20" s="1"/>
  <c r="G42"/>
  <c r="G20" s="1"/>
  <c r="H42"/>
  <c r="H20" s="1"/>
  <c r="F43"/>
  <c r="F21" s="1"/>
  <c r="B41"/>
  <c r="B42" s="1"/>
  <c r="B33"/>
  <c r="B34" s="1"/>
  <c r="B35" s="1"/>
  <c r="B36" s="1"/>
  <c r="B37" s="1"/>
  <c r="B38" s="1"/>
  <c r="G15" l="1"/>
  <c r="P13" i="4"/>
  <c r="G14" i="2"/>
  <c r="O13" i="4"/>
  <c r="Y13" s="1"/>
  <c r="G12" i="2"/>
  <c r="M13" i="4"/>
  <c r="W13" s="1"/>
  <c r="G11" i="2"/>
  <c r="L13" i="4"/>
  <c r="V13" s="1"/>
  <c r="G10" i="2"/>
  <c r="K13" i="4"/>
  <c r="U13" s="1"/>
  <c r="B19" i="1"/>
  <c r="B20" s="1"/>
  <c r="B11"/>
  <c r="B12" s="1"/>
  <c r="B13" s="1"/>
  <c r="B14" s="1"/>
  <c r="B15" s="1"/>
  <c r="B16" s="1"/>
  <c r="P6" i="4" l="1"/>
  <c r="T6" s="1"/>
  <c r="O7" l="1"/>
  <c r="F87" i="1"/>
  <c r="F92"/>
  <c r="L7" i="4" l="1"/>
  <c r="K7"/>
  <c r="P7"/>
  <c r="T7" s="1"/>
  <c r="K8"/>
  <c r="L8"/>
  <c r="M8"/>
  <c r="O8"/>
  <c r="F111" i="1"/>
  <c r="F116"/>
  <c r="B114"/>
  <c r="B115" s="1"/>
  <c r="B106"/>
  <c r="B107" s="1"/>
  <c r="B108" s="1"/>
  <c r="B109" s="1"/>
  <c r="B110" s="1"/>
  <c r="B111" s="1"/>
  <c r="P8" i="4" l="1"/>
  <c r="T8" s="1"/>
  <c r="K9"/>
  <c r="L9"/>
  <c r="M9"/>
  <c r="O9"/>
  <c r="F133" i="1"/>
  <c r="F138"/>
  <c r="P9" i="4" l="1"/>
  <c r="T9" s="1"/>
  <c r="K10"/>
  <c r="L10"/>
  <c r="M10"/>
  <c r="O10"/>
  <c r="F157" i="1"/>
  <c r="F158"/>
  <c r="G158"/>
  <c r="H158"/>
  <c r="F162"/>
  <c r="P10" i="4" l="1"/>
  <c r="T10" s="1"/>
  <c r="K11"/>
  <c r="L11"/>
  <c r="M11"/>
  <c r="O11"/>
  <c r="F181" i="1"/>
  <c r="F17"/>
  <c r="G17"/>
  <c r="H17"/>
  <c r="F186"/>
  <c r="B184"/>
  <c r="B185" s="1"/>
  <c r="B176"/>
  <c r="B177" s="1"/>
  <c r="B178" s="1"/>
  <c r="B179" s="1"/>
  <c r="B180" s="1"/>
  <c r="B181" s="1"/>
  <c r="P11" i="4" l="1"/>
  <c r="G15" i="1"/>
  <c r="G16" i="3" s="1"/>
  <c r="B160" i="1"/>
  <c r="B161" s="1"/>
  <c r="B152"/>
  <c r="B153" s="1"/>
  <c r="B154" s="1"/>
  <c r="B155" s="1"/>
  <c r="B156" s="1"/>
  <c r="B157" s="1"/>
  <c r="P12" i="4" l="1"/>
  <c r="P21" s="1"/>
  <c r="T11"/>
  <c r="B136" i="1"/>
  <c r="B137" s="1"/>
  <c r="B128"/>
  <c r="B129" s="1"/>
  <c r="B130" s="1"/>
  <c r="B131" s="1"/>
  <c r="B132" s="1"/>
  <c r="B133" s="1"/>
  <c r="T12" i="4" l="1"/>
  <c r="B82" i="1"/>
  <c r="B83" s="1"/>
  <c r="B84" s="1"/>
  <c r="B85" s="1"/>
  <c r="B86" s="1"/>
  <c r="B87" s="1"/>
  <c r="B90"/>
  <c r="B91" s="1"/>
  <c r="B58" l="1"/>
  <c r="B59" s="1"/>
  <c r="B60" s="1"/>
  <c r="B61" s="1"/>
  <c r="B62" s="1"/>
  <c r="B63" s="1"/>
  <c r="B66"/>
  <c r="B67" s="1"/>
  <c r="B42" l="1"/>
  <c r="B43" s="1"/>
  <c r="H15"/>
  <c r="H16" i="3" s="1"/>
  <c r="F15" i="1"/>
  <c r="F16" i="3" s="1"/>
  <c r="F13" i="1"/>
  <c r="F14" i="3" s="1"/>
  <c r="F12" i="1"/>
  <c r="F13" i="3" s="1"/>
  <c r="H11" i="1"/>
  <c r="H12" i="3" s="1"/>
  <c r="B34" i="1"/>
  <c r="B35" s="1"/>
  <c r="B36" s="1"/>
  <c r="B37" s="1"/>
  <c r="B38" s="1"/>
  <c r="B39" s="1"/>
  <c r="H10"/>
  <c r="H11" i="3" s="1"/>
  <c r="L5" i="4" l="1"/>
  <c r="F39" i="1"/>
  <c r="K5" i="4"/>
  <c r="M5"/>
  <c r="O5"/>
  <c r="F20" i="1"/>
  <c r="G20"/>
  <c r="F21" i="3" l="1"/>
  <c r="G21"/>
  <c r="H19" i="1"/>
  <c r="H20" i="3" s="1"/>
  <c r="H20" i="1"/>
  <c r="F44"/>
  <c r="F21" s="1"/>
  <c r="F22" i="3" s="1"/>
  <c r="F16" i="1"/>
  <c r="F17" i="3" s="1"/>
  <c r="H21" l="1"/>
  <c r="H18" i="1"/>
  <c r="E5" i="4"/>
  <c r="H5" s="1"/>
  <c r="E6"/>
  <c r="H6" s="1"/>
  <c r="E7"/>
  <c r="H7" s="1"/>
  <c r="I7" s="1"/>
  <c r="E8"/>
  <c r="H8" s="1"/>
  <c r="I8" s="1"/>
  <c r="E9"/>
  <c r="H9"/>
  <c r="I9" s="1"/>
  <c r="E10"/>
  <c r="H10" s="1"/>
  <c r="I10" s="1"/>
  <c r="E11"/>
  <c r="H11" s="1"/>
  <c r="I11" s="1"/>
  <c r="E13"/>
  <c r="H13"/>
  <c r="I13" s="1"/>
  <c r="E14"/>
  <c r="H14" s="1"/>
  <c r="I14" s="1"/>
  <c r="E15"/>
  <c r="E16"/>
  <c r="E17"/>
  <c r="H17" s="1"/>
  <c r="I17" s="1"/>
  <c r="E18"/>
  <c r="H18" s="1"/>
  <c r="I18" s="1"/>
  <c r="E19"/>
  <c r="H19" s="1"/>
  <c r="I19" s="1"/>
  <c r="E20"/>
  <c r="H20" s="1"/>
  <c r="I20" s="1"/>
  <c r="E12" l="1"/>
  <c r="E21" s="1"/>
  <c r="E25" s="1"/>
  <c r="I5"/>
  <c r="I6"/>
  <c r="H16"/>
  <c r="I16" s="1"/>
  <c r="H12"/>
  <c r="H15"/>
  <c r="I15" s="1"/>
  <c r="I12" l="1"/>
  <c r="I21"/>
  <c r="I25" s="1"/>
  <c r="H21"/>
  <c r="H25" s="1"/>
  <c r="F10" i="1" l="1"/>
  <c r="F11" i="3" s="1"/>
  <c r="K6" i="4" l="1"/>
  <c r="G10" i="1"/>
  <c r="G11" i="3" s="1"/>
  <c r="K12" i="4" l="1"/>
  <c r="K21" l="1"/>
  <c r="U21" s="1"/>
  <c r="F11" i="1"/>
  <c r="F12" i="3" s="1"/>
  <c r="G11" i="1"/>
  <c r="G12" i="3" s="1"/>
  <c r="F14" i="1"/>
  <c r="F15" i="3" s="1"/>
  <c r="L6" i="4"/>
  <c r="L12" s="1"/>
  <c r="L21" s="1"/>
  <c r="V21" s="1"/>
  <c r="F19" i="1"/>
  <c r="G19"/>
  <c r="G20" i="3" l="1"/>
  <c r="G18" i="1"/>
  <c r="F20" i="3"/>
  <c r="F18" i="1"/>
  <c r="M7" i="4"/>
  <c r="H17" i="2" l="1"/>
  <c r="G35" l="1"/>
  <c r="N13" i="4" s="1"/>
  <c r="H35" i="2"/>
  <c r="G38"/>
  <c r="H38"/>
  <c r="G43"/>
  <c r="H43"/>
  <c r="Q13" i="4"/>
  <c r="S13" s="1"/>
  <c r="X13" l="1"/>
  <c r="G81" i="2"/>
  <c r="H81"/>
  <c r="G84"/>
  <c r="H84"/>
  <c r="G89"/>
  <c r="H89"/>
  <c r="N15" i="4"/>
  <c r="Q15"/>
  <c r="S15" s="1"/>
  <c r="X15"/>
  <c r="G127" i="2"/>
  <c r="H127"/>
  <c r="G130"/>
  <c r="Q17" i="4" s="1"/>
  <c r="H130" i="2"/>
  <c r="G135"/>
  <c r="H135"/>
  <c r="N17" i="4"/>
  <c r="X17"/>
  <c r="S17" l="1"/>
  <c r="G150" i="2"/>
  <c r="H150"/>
  <c r="G153"/>
  <c r="H153"/>
  <c r="G158"/>
  <c r="H158"/>
  <c r="N18" i="4"/>
  <c r="Q18"/>
  <c r="S18" s="1"/>
  <c r="X18"/>
  <c r="G173" i="2"/>
  <c r="H173"/>
  <c r="G176"/>
  <c r="H176"/>
  <c r="G181"/>
  <c r="H181"/>
  <c r="N19" i="4"/>
  <c r="X19" s="1"/>
  <c r="Q19"/>
  <c r="S19" s="1"/>
  <c r="G196" i="2"/>
  <c r="H196"/>
  <c r="G199"/>
  <c r="H199"/>
  <c r="G204"/>
  <c r="H204"/>
  <c r="N20" i="4"/>
  <c r="X20" s="1"/>
  <c r="Q20"/>
  <c r="S20" s="1"/>
  <c r="G14" i="1"/>
  <c r="G15" i="3" s="1"/>
  <c r="H14" i="1"/>
  <c r="H15" i="3" s="1"/>
  <c r="O6" i="4"/>
  <c r="O12" s="1"/>
  <c r="O21" s="1"/>
  <c r="Y21" s="1"/>
  <c r="G58" i="2" l="1"/>
  <c r="H58"/>
  <c r="G61"/>
  <c r="H61"/>
  <c r="G66"/>
  <c r="H66"/>
  <c r="N14" i="4"/>
  <c r="Q14"/>
  <c r="S14"/>
  <c r="X14"/>
  <c r="G104" i="2" l="1"/>
  <c r="G13" s="1"/>
  <c r="H104"/>
  <c r="H13" s="1"/>
  <c r="G107"/>
  <c r="G16" s="1"/>
  <c r="H107"/>
  <c r="H16" s="1"/>
  <c r="G112"/>
  <c r="G21" s="1"/>
  <c r="H112"/>
  <c r="H21" s="1"/>
  <c r="N16" i="4"/>
  <c r="Q16"/>
  <c r="S16"/>
  <c r="X16"/>
  <c r="G36" i="1" l="1"/>
  <c r="H36"/>
  <c r="H39" l="1"/>
  <c r="G39"/>
  <c r="N5" i="4"/>
  <c r="H59" i="1" l="1"/>
  <c r="H12" s="1"/>
  <c r="H13" i="3" s="1"/>
  <c r="H44" i="1"/>
  <c r="G59"/>
  <c r="Q5" i="4"/>
  <c r="G44" i="1"/>
  <c r="R5" i="4"/>
  <c r="S5" s="1"/>
  <c r="M6" l="1"/>
  <c r="G12" i="1"/>
  <c r="G13" i="3" s="1"/>
  <c r="M12" i="4" l="1"/>
  <c r="M21" l="1"/>
  <c r="W21" s="1"/>
  <c r="H63" i="1"/>
  <c r="R6" i="4"/>
  <c r="S6" s="1"/>
  <c r="H68" i="1"/>
  <c r="N6" i="4"/>
  <c r="G63" i="1"/>
  <c r="Q6" i="4" s="1"/>
  <c r="H60" i="1"/>
  <c r="G60"/>
  <c r="G68"/>
  <c r="H87"/>
  <c r="H92"/>
  <c r="G92"/>
  <c r="G87"/>
  <c r="Q7" i="4" s="1"/>
  <c r="H84" i="1"/>
  <c r="G84"/>
  <c r="N7" i="4"/>
  <c r="R7" s="1"/>
  <c r="S7" l="1"/>
  <c r="N8"/>
  <c r="R8" s="1"/>
  <c r="H116" i="1"/>
  <c r="H108"/>
  <c r="G108"/>
  <c r="G116"/>
  <c r="G111"/>
  <c r="Q8" i="4" s="1"/>
  <c r="H111" i="1"/>
  <c r="S8" i="4" l="1"/>
  <c r="G133" i="1"/>
  <c r="H130"/>
  <c r="H138"/>
  <c r="G138"/>
  <c r="G130"/>
  <c r="H133"/>
  <c r="N9" i="4" l="1"/>
  <c r="Q9"/>
  <c r="R9" l="1"/>
  <c r="S9" s="1"/>
  <c r="H154" i="1"/>
  <c r="G162"/>
  <c r="G154"/>
  <c r="N10" i="4" s="1"/>
  <c r="G157" i="1"/>
  <c r="H157"/>
  <c r="H162"/>
  <c r="R10" i="4" l="1"/>
  <c r="Q10"/>
  <c r="S10" l="1"/>
  <c r="G186" i="1"/>
  <c r="G21" s="1"/>
  <c r="G22" i="3" s="1"/>
  <c r="H186" i="1"/>
  <c r="H21" s="1"/>
  <c r="H22" i="3" s="1"/>
  <c r="G178" i="1"/>
  <c r="N11" i="4" s="1"/>
  <c r="G13" i="1"/>
  <c r="G14" i="3" s="1"/>
  <c r="G181" i="1"/>
  <c r="Q11" i="4" s="1"/>
  <c r="H181" i="1"/>
  <c r="H16"/>
  <c r="H17" i="3" s="1"/>
  <c r="H178" i="1"/>
  <c r="H13" s="1"/>
  <c r="H14" i="3" s="1"/>
  <c r="Q12" i="4" l="1"/>
  <c r="S11"/>
  <c r="R11"/>
  <c r="N12"/>
  <c r="G16" i="1"/>
  <c r="G17" i="3" s="1"/>
  <c r="S12" i="4" l="1"/>
  <c r="Q21"/>
  <c r="S21" s="1"/>
  <c r="N21"/>
  <c r="X21" s="1"/>
  <c r="R12"/>
  <c r="R21" s="1"/>
</calcChain>
</file>

<file path=xl/sharedStrings.xml><?xml version="1.0" encoding="utf-8"?>
<sst xmlns="http://schemas.openxmlformats.org/spreadsheetml/2006/main" count="956" uniqueCount="84">
  <si>
    <t>TGGENCO</t>
  </si>
  <si>
    <t>KTPS-V</t>
  </si>
  <si>
    <t>Form 1: Summary Sheet</t>
  </si>
  <si>
    <t>S. No.</t>
  </si>
  <si>
    <t>Particulars</t>
  </si>
  <si>
    <t>Units</t>
  </si>
  <si>
    <t>Reference</t>
  </si>
  <si>
    <t>FY 2023-24</t>
  </si>
  <si>
    <t>Remarks</t>
  </si>
  <si>
    <t>MYT/Tariff Order</t>
  </si>
  <si>
    <t xml:space="preserve">April-March     </t>
  </si>
  <si>
    <t>True-Up requirement</t>
  </si>
  <si>
    <t>Approved</t>
  </si>
  <si>
    <t>Audited</t>
  </si>
  <si>
    <t>Claimed</t>
  </si>
  <si>
    <t>A</t>
  </si>
  <si>
    <t>Annual Fixed Charges</t>
  </si>
  <si>
    <t>Operation &amp; Maintenance Expenses</t>
  </si>
  <si>
    <t>Rs. Crore</t>
  </si>
  <si>
    <t>Form 2</t>
  </si>
  <si>
    <t xml:space="preserve">Depreciation </t>
  </si>
  <si>
    <t>Form 4</t>
  </si>
  <si>
    <t>Interest and finance charges on loan</t>
  </si>
  <si>
    <t>Form 5</t>
  </si>
  <si>
    <t>Interest on Working Capital</t>
  </si>
  <si>
    <t>Form 6</t>
  </si>
  <si>
    <t>Return on Equity</t>
  </si>
  <si>
    <t>Form 7</t>
  </si>
  <si>
    <t>Less: Non-Tariff Income</t>
  </si>
  <si>
    <t>Form 8</t>
  </si>
  <si>
    <t>B</t>
  </si>
  <si>
    <t>Energy Charges</t>
  </si>
  <si>
    <t>Energy Charge Rate</t>
  </si>
  <si>
    <t>Rs./kWh</t>
  </si>
  <si>
    <t>Form 12</t>
  </si>
  <si>
    <t>Scheduled Energy (ex-bus)</t>
  </si>
  <si>
    <t>MU</t>
  </si>
  <si>
    <t>Form 10</t>
  </si>
  <si>
    <t>C</t>
  </si>
  <si>
    <t>AFC +Energy Charges</t>
  </si>
  <si>
    <t>KTPS-VI</t>
  </si>
  <si>
    <t>KTPS-VII</t>
  </si>
  <si>
    <t>RTS-B</t>
  </si>
  <si>
    <t>KTPP-I</t>
  </si>
  <si>
    <t>KTPP-II</t>
  </si>
  <si>
    <t>BTPS</t>
  </si>
  <si>
    <t>Consolidated Thermal</t>
  </si>
  <si>
    <t>NSHES</t>
  </si>
  <si>
    <t>SLBHES</t>
  </si>
  <si>
    <t>SMALL HYDEL</t>
  </si>
  <si>
    <t>MINI HYDEL</t>
  </si>
  <si>
    <t>POCHAMPAD-II</t>
  </si>
  <si>
    <t>PJHES</t>
  </si>
  <si>
    <t>LJHES</t>
  </si>
  <si>
    <t>PCHES</t>
  </si>
  <si>
    <t>Consolidated Hydel</t>
  </si>
  <si>
    <t>Consolidated Thermal Hydel</t>
  </si>
  <si>
    <t>Fixed Charges from FY 23-24 (as per Reg'19)</t>
  </si>
  <si>
    <t>2023-24</t>
  </si>
  <si>
    <t>Station Name</t>
  </si>
  <si>
    <t>DEP'N</t>
  </si>
  <si>
    <t>O&amp;M</t>
  </si>
  <si>
    <t>ROE</t>
  </si>
  <si>
    <t>INT. ON LOAN</t>
  </si>
  <si>
    <t>IOWC</t>
  </si>
  <si>
    <t>NTI</t>
  </si>
  <si>
    <t>TOTAL FC</t>
  </si>
  <si>
    <t>Excl NTI</t>
  </si>
  <si>
    <t>KTPS V</t>
  </si>
  <si>
    <t>KTPS VI</t>
  </si>
  <si>
    <t>KTPS VII</t>
  </si>
  <si>
    <t>RTS</t>
  </si>
  <si>
    <t>KTPP I</t>
  </si>
  <si>
    <t>KTPP II</t>
  </si>
  <si>
    <t>Small Hydel</t>
  </si>
  <si>
    <t>Mini Hydel</t>
  </si>
  <si>
    <t>Pochampad- II</t>
  </si>
  <si>
    <t>Total</t>
  </si>
  <si>
    <t>Non Tariff Income from sale of scrap realised from KTPS-O&amp;M</t>
  </si>
  <si>
    <t>Addl'n Pens. Liab</t>
  </si>
  <si>
    <t>Water charges</t>
  </si>
  <si>
    <t>As per Formats</t>
  </si>
  <si>
    <t>Rs. in Cr.</t>
  </si>
  <si>
    <t>Rs.in Cr.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</si>
</sst>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* #,##0.00_);_(* \(#,##0.00\);_(* &quot;-&quot;??_);_(@_)"/>
    <numFmt numFmtId="165" formatCode="0.000"/>
    <numFmt numFmtId="166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1" applyFo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/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>
      <alignment vertical="center"/>
    </xf>
    <xf numFmtId="0" fontId="2" fillId="2" borderId="2" xfId="1" applyFont="1" applyFill="1" applyBorder="1" applyAlignment="1">
      <alignment horizontal="left" vertical="center"/>
    </xf>
    <xf numFmtId="2" fontId="3" fillId="3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vertical="top" wrapText="1"/>
    </xf>
    <xf numFmtId="2" fontId="3" fillId="2" borderId="2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3" fillId="0" borderId="2" xfId="1" applyFont="1" applyBorder="1">
      <alignment vertical="center"/>
    </xf>
    <xf numFmtId="165" fontId="3" fillId="3" borderId="2" xfId="1" applyNumberFormat="1" applyFont="1" applyFill="1" applyBorder="1" applyAlignment="1">
      <alignment horizontal="center" vertical="center"/>
    </xf>
    <xf numFmtId="10" fontId="2" fillId="0" borderId="0" xfId="1" applyNumberFormat="1" applyFont="1">
      <alignment vertical="center"/>
    </xf>
    <xf numFmtId="2" fontId="2" fillId="0" borderId="2" xfId="1" applyNumberFormat="1" applyFont="1" applyBorder="1" applyAlignment="1">
      <alignment horizontal="left" vertical="center"/>
    </xf>
    <xf numFmtId="2" fontId="2" fillId="0" borderId="2" xfId="1" applyNumberFormat="1" applyFont="1" applyBorder="1">
      <alignment vertical="center"/>
    </xf>
    <xf numFmtId="2" fontId="3" fillId="4" borderId="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6" fillId="5" borderId="2" xfId="0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43" fontId="8" fillId="0" borderId="2" xfId="3" applyFont="1" applyFill="1" applyBorder="1"/>
    <xf numFmtId="43" fontId="8" fillId="0" borderId="0" xfId="0" applyNumberFormat="1" applyFont="1"/>
    <xf numFmtId="0" fontId="7" fillId="0" borderId="2" xfId="0" applyFont="1" applyBorder="1"/>
    <xf numFmtId="43" fontId="7" fillId="0" borderId="2" xfId="3" applyFont="1" applyFill="1" applyBorder="1"/>
    <xf numFmtId="0" fontId="7" fillId="0" borderId="2" xfId="0" applyFont="1" applyBorder="1" applyAlignment="1">
      <alignment wrapText="1"/>
    </xf>
    <xf numFmtId="164" fontId="8" fillId="0" borderId="2" xfId="0" applyNumberFormat="1" applyFont="1" applyBorder="1"/>
    <xf numFmtId="0" fontId="7" fillId="0" borderId="0" xfId="0" applyFont="1"/>
    <xf numFmtId="2" fontId="8" fillId="0" borderId="2" xfId="0" applyNumberFormat="1" applyFont="1" applyBorder="1"/>
    <xf numFmtId="166" fontId="8" fillId="0" borderId="0" xfId="0" applyNumberFormat="1" applyFont="1"/>
    <xf numFmtId="43" fontId="8" fillId="0" borderId="2" xfId="0" applyNumberFormat="1" applyFont="1" applyBorder="1"/>
    <xf numFmtId="0" fontId="3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>
      <alignment vertical="center"/>
    </xf>
    <xf numFmtId="2" fontId="3" fillId="2" borderId="0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9" fillId="0" borderId="8" xfId="1" applyFont="1" applyBorder="1" applyAlignment="1">
      <alignment horizontal="center" vertical="center"/>
    </xf>
    <xf numFmtId="2" fontId="2" fillId="0" borderId="0" xfId="1" applyNumberFormat="1" applyFont="1">
      <alignment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2"/>
    <cellStyle name="Normal_FORMATS 5 YEAR ALOK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KTPS-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0%20SMALL%20HYDEL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1%20MINI%20HYDEL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2%20POCHAMPAD-I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3%20PJHES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4%20LJHES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15%20PCHE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ue%20up%20for%20FY%202023-24%20and%20MYT%20for%20FY%202025-26%20dated%2025.11.24\True-up%20for%20FY%202023-24%20and%20Annual%20Petitions%20for%20FY%202025-26%20to%20be%20sent%20to%20Commission%2030.11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KTPS-V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KTPS-V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RTS-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KTPP-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6.%20KTPP-I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7%20BTP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8%20NSH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ydel%20Formats%20for%20True%20up%202023-24%2028.11.2024/9%20SLB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196.55</v>
          </cell>
          <cell r="G11">
            <v>272.29000000000002</v>
          </cell>
          <cell r="H11">
            <v>272.29000000000002</v>
          </cell>
        </row>
        <row r="12">
          <cell r="F12">
            <v>19.149999999999999</v>
          </cell>
          <cell r="G12">
            <v>28.14</v>
          </cell>
          <cell r="H12">
            <v>28.14</v>
          </cell>
        </row>
        <row r="13">
          <cell r="F13">
            <v>8.39</v>
          </cell>
          <cell r="G13">
            <v>0</v>
          </cell>
          <cell r="H13">
            <v>0</v>
          </cell>
        </row>
        <row r="14">
          <cell r="F14">
            <v>30.55</v>
          </cell>
          <cell r="G14">
            <v>46.219911622798676</v>
          </cell>
          <cell r="H14">
            <v>46.219911622798676</v>
          </cell>
        </row>
        <row r="15">
          <cell r="F15">
            <v>127.89</v>
          </cell>
          <cell r="G15">
            <v>141.05000000000001</v>
          </cell>
          <cell r="H15">
            <v>141.05000000000001</v>
          </cell>
        </row>
        <row r="16">
          <cell r="F16">
            <v>0</v>
          </cell>
          <cell r="G16">
            <v>10.35</v>
          </cell>
          <cell r="H16">
            <v>10.35</v>
          </cell>
        </row>
        <row r="19">
          <cell r="F19">
            <v>4.1572420000000001</v>
          </cell>
          <cell r="G19">
            <v>3.9137254060040663</v>
          </cell>
          <cell r="H19">
            <v>3.9137254060040663</v>
          </cell>
        </row>
        <row r="20">
          <cell r="F20">
            <v>3101.4795999999997</v>
          </cell>
          <cell r="G20">
            <v>3101.4795999999997</v>
          </cell>
          <cell r="H20">
            <v>3101.4795999999997</v>
          </cell>
        </row>
        <row r="21">
          <cell r="F21">
            <v>1289.3599999999999</v>
          </cell>
          <cell r="G21">
            <v>1213.8339506723328</v>
          </cell>
          <cell r="H21">
            <v>1213.8339506723328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39.31</v>
          </cell>
          <cell r="G11">
            <v>49.68</v>
          </cell>
          <cell r="H11">
            <v>49.68</v>
          </cell>
        </row>
        <row r="12">
          <cell r="F12">
            <v>3.95</v>
          </cell>
          <cell r="G12">
            <v>1.03</v>
          </cell>
          <cell r="H12">
            <v>1.03</v>
          </cell>
        </row>
        <row r="13">
          <cell r="F13">
            <v>0.37</v>
          </cell>
          <cell r="G13">
            <v>0</v>
          </cell>
          <cell r="H13">
            <v>0</v>
          </cell>
        </row>
        <row r="14">
          <cell r="F14">
            <v>1.66</v>
          </cell>
          <cell r="G14">
            <v>2.1905956061838894</v>
          </cell>
          <cell r="H14">
            <v>2.1905956061838894</v>
          </cell>
        </row>
        <row r="15">
          <cell r="F15">
            <v>7.81</v>
          </cell>
          <cell r="G15">
            <v>8.06</v>
          </cell>
          <cell r="H15">
            <v>8.06</v>
          </cell>
        </row>
        <row r="16">
          <cell r="F16">
            <v>0</v>
          </cell>
          <cell r="G16">
            <v>0.12</v>
          </cell>
          <cell r="H16">
            <v>0.12</v>
          </cell>
        </row>
        <row r="17">
          <cell r="F17">
            <v>53.1</v>
          </cell>
          <cell r="G17">
            <v>60.840595606183896</v>
          </cell>
          <cell r="H17">
            <v>60.840595606183896</v>
          </cell>
        </row>
        <row r="22">
          <cell r="F22">
            <v>53.1</v>
          </cell>
          <cell r="G22">
            <v>60.840595606183896</v>
          </cell>
          <cell r="H22">
            <v>60.840595606183896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6.64</v>
          </cell>
          <cell r="G11">
            <v>8.42</v>
          </cell>
          <cell r="H11">
            <v>8.42</v>
          </cell>
        </row>
        <row r="12">
          <cell r="F12">
            <v>0.9</v>
          </cell>
          <cell r="G12">
            <v>0.34</v>
          </cell>
          <cell r="H12">
            <v>0.34</v>
          </cell>
        </row>
        <row r="13">
          <cell r="F13">
            <v>0</v>
          </cell>
          <cell r="G13">
            <v>0.1</v>
          </cell>
          <cell r="H13">
            <v>0.1</v>
          </cell>
        </row>
        <row r="14">
          <cell r="F14">
            <v>0.28999999999999998</v>
          </cell>
          <cell r="G14">
            <v>0.3856208299429878</v>
          </cell>
          <cell r="H14">
            <v>0.3856208299429878</v>
          </cell>
        </row>
        <row r="15">
          <cell r="F15">
            <v>1.76</v>
          </cell>
          <cell r="G15">
            <v>1.94</v>
          </cell>
          <cell r="H15">
            <v>1.94</v>
          </cell>
        </row>
        <row r="16">
          <cell r="F16">
            <v>0</v>
          </cell>
          <cell r="G16">
            <v>0.02</v>
          </cell>
          <cell r="H16">
            <v>0.02</v>
          </cell>
        </row>
        <row r="17">
          <cell r="F17">
            <v>9.59</v>
          </cell>
          <cell r="G17">
            <v>11.165620829942988</v>
          </cell>
          <cell r="H17">
            <v>11.165620829942988</v>
          </cell>
        </row>
        <row r="22">
          <cell r="F22">
            <v>9.59</v>
          </cell>
          <cell r="G22">
            <v>11.165620829942988</v>
          </cell>
          <cell r="H22">
            <v>11.165620829942988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6.53</v>
          </cell>
          <cell r="G11">
            <v>8.27</v>
          </cell>
          <cell r="H11">
            <v>8.27</v>
          </cell>
        </row>
        <row r="12">
          <cell r="F12">
            <v>0</v>
          </cell>
          <cell r="G12">
            <v>0.57999999999999996</v>
          </cell>
          <cell r="H12">
            <v>0.57999999999999996</v>
          </cell>
        </row>
        <row r="13">
          <cell r="F13">
            <v>0.93</v>
          </cell>
          <cell r="G13">
            <v>0.95</v>
          </cell>
          <cell r="H13">
            <v>0.95</v>
          </cell>
        </row>
        <row r="14">
          <cell r="F14">
            <v>0.28999999999999998</v>
          </cell>
          <cell r="G14">
            <v>0.39860699755899104</v>
          </cell>
          <cell r="H14">
            <v>0.39860699755899104</v>
          </cell>
        </row>
        <row r="15">
          <cell r="F15">
            <v>1.78</v>
          </cell>
          <cell r="G15">
            <v>1.97</v>
          </cell>
          <cell r="H15">
            <v>1.97</v>
          </cell>
        </row>
        <row r="16">
          <cell r="F16">
            <v>0</v>
          </cell>
          <cell r="G16">
            <v>0.02</v>
          </cell>
          <cell r="H16">
            <v>0.02</v>
          </cell>
        </row>
        <row r="17">
          <cell r="F17">
            <v>9.5299999999999994</v>
          </cell>
          <cell r="G17">
            <v>12.148606997558991</v>
          </cell>
          <cell r="H17">
            <v>12.148606997558991</v>
          </cell>
        </row>
        <row r="22">
          <cell r="F22">
            <v>9.5299999999999994</v>
          </cell>
          <cell r="G22">
            <v>12.148606997558991</v>
          </cell>
          <cell r="H22">
            <v>12.148606997558991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29.55</v>
          </cell>
          <cell r="G11">
            <v>51.19</v>
          </cell>
          <cell r="H11">
            <v>51.19</v>
          </cell>
        </row>
        <row r="12">
          <cell r="F12">
            <v>13.72</v>
          </cell>
          <cell r="G12">
            <v>13.44</v>
          </cell>
          <cell r="H12">
            <v>13.44</v>
          </cell>
        </row>
        <row r="13">
          <cell r="F13">
            <v>16.86</v>
          </cell>
          <cell r="G13">
            <v>16.739999999999998</v>
          </cell>
          <cell r="H13">
            <v>16.739999999999998</v>
          </cell>
        </row>
        <row r="14">
          <cell r="F14">
            <v>2.19</v>
          </cell>
          <cell r="G14">
            <v>3.3443824247355574</v>
          </cell>
          <cell r="H14">
            <v>3.3443824247355574</v>
          </cell>
        </row>
        <row r="15">
          <cell r="F15">
            <v>38.92</v>
          </cell>
          <cell r="G15">
            <v>42.97</v>
          </cell>
          <cell r="H15">
            <v>42.97</v>
          </cell>
        </row>
        <row r="16">
          <cell r="F16">
            <v>0</v>
          </cell>
          <cell r="G16">
            <v>0.28000000000000003</v>
          </cell>
          <cell r="H16">
            <v>0.28000000000000003</v>
          </cell>
        </row>
        <row r="17">
          <cell r="F17">
            <v>101.24000000000001</v>
          </cell>
          <cell r="G17">
            <v>127.40438242473554</v>
          </cell>
          <cell r="H17">
            <v>127.40438242473554</v>
          </cell>
        </row>
        <row r="22">
          <cell r="F22">
            <v>101.24000000000001</v>
          </cell>
          <cell r="G22">
            <v>127.40438242473554</v>
          </cell>
          <cell r="H22">
            <v>127.40438242473554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31.79</v>
          </cell>
          <cell r="G11">
            <v>51.66</v>
          </cell>
          <cell r="H11">
            <v>51.66</v>
          </cell>
        </row>
        <row r="12">
          <cell r="F12">
            <v>79.59</v>
          </cell>
          <cell r="G12">
            <v>72.5</v>
          </cell>
          <cell r="H12">
            <v>72.5</v>
          </cell>
        </row>
        <row r="13">
          <cell r="F13">
            <v>54.07</v>
          </cell>
          <cell r="G13">
            <v>56.56</v>
          </cell>
          <cell r="H13">
            <v>56.56</v>
          </cell>
        </row>
        <row r="14">
          <cell r="F14">
            <v>4.72</v>
          </cell>
          <cell r="G14">
            <v>6.053672904800651</v>
          </cell>
          <cell r="H14">
            <v>6.053672904800651</v>
          </cell>
        </row>
        <row r="15">
          <cell r="F15">
            <v>93.15</v>
          </cell>
          <cell r="G15">
            <v>101.52</v>
          </cell>
          <cell r="H15">
            <v>101.52</v>
          </cell>
        </row>
        <row r="16">
          <cell r="F16">
            <v>0</v>
          </cell>
          <cell r="G16">
            <v>0.28000000000000003</v>
          </cell>
          <cell r="H16">
            <v>0.28000000000000003</v>
          </cell>
        </row>
        <row r="17">
          <cell r="F17">
            <v>263.32</v>
          </cell>
          <cell r="G17">
            <v>288.01367290480067</v>
          </cell>
          <cell r="H17">
            <v>288.01367290480067</v>
          </cell>
        </row>
        <row r="22">
          <cell r="F22">
            <v>263.32</v>
          </cell>
          <cell r="G22">
            <v>288.01367290480067</v>
          </cell>
          <cell r="H22">
            <v>288.01367290480067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31.25</v>
          </cell>
          <cell r="G11">
            <v>45.55</v>
          </cell>
          <cell r="H11">
            <v>45.55</v>
          </cell>
        </row>
        <row r="12">
          <cell r="F12">
            <v>10.89</v>
          </cell>
          <cell r="G12">
            <v>9.5399999999999991</v>
          </cell>
          <cell r="H12">
            <v>9.5399999999999991</v>
          </cell>
        </row>
        <row r="13">
          <cell r="F13">
            <v>21.67</v>
          </cell>
          <cell r="G13">
            <v>24.02</v>
          </cell>
          <cell r="H13">
            <v>24.02</v>
          </cell>
        </row>
        <row r="14">
          <cell r="F14">
            <v>2.09</v>
          </cell>
          <cell r="G14">
            <v>2.9358991049633851</v>
          </cell>
          <cell r="H14">
            <v>2.9358991049633851</v>
          </cell>
        </row>
        <row r="15">
          <cell r="F15">
            <v>26.97</v>
          </cell>
          <cell r="G15">
            <v>29.15</v>
          </cell>
          <cell r="H15">
            <v>29.15</v>
          </cell>
        </row>
        <row r="16">
          <cell r="F16">
            <v>0</v>
          </cell>
          <cell r="G16">
            <v>0.21</v>
          </cell>
          <cell r="H16">
            <v>0.21</v>
          </cell>
        </row>
        <row r="17">
          <cell r="F17">
            <v>92.87</v>
          </cell>
          <cell r="G17">
            <v>110.98589910496339</v>
          </cell>
          <cell r="H17">
            <v>110.98589910496339</v>
          </cell>
        </row>
        <row r="22">
          <cell r="F22">
            <v>92.87</v>
          </cell>
          <cell r="G22">
            <v>110.98589910496339</v>
          </cell>
          <cell r="H22">
            <v>110.98589910496339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GFA"/>
      <sheetName val="Acc. Dep"/>
      <sheetName val="Depn. Cal'n"/>
      <sheetName val="Dep'n 24-29"/>
      <sheetName val="Int. on Loan &amp; ROE-Cal'n"/>
      <sheetName val="ROI"/>
      <sheetName val="Int. on Loan 24-29"/>
      <sheetName val="ROE 24-29"/>
      <sheetName val="IoWC Cal'n"/>
      <sheetName val="Rev. VC Rate"/>
      <sheetName val="IoWC 24-29"/>
      <sheetName val="Additional Pens. Liab."/>
      <sheetName val="F8-NTI"/>
      <sheetName val="O&amp;M"/>
      <sheetName val="FIXED CHARGES-24-29"/>
      <sheetName val="FC 2023-26"/>
      <sheetName val="PRC-2022"/>
    </sheetNames>
    <sheetDataSet>
      <sheetData sheetId="0"/>
      <sheetData sheetId="1"/>
      <sheetData sheetId="2"/>
      <sheetData sheetId="3">
        <row r="5">
          <cell r="C5">
            <v>28.14</v>
          </cell>
        </row>
        <row r="6">
          <cell r="C6">
            <v>124.92</v>
          </cell>
        </row>
        <row r="7">
          <cell r="C7">
            <v>258.69</v>
          </cell>
        </row>
        <row r="8">
          <cell r="C8">
            <v>19.440000000000001</v>
          </cell>
        </row>
        <row r="9">
          <cell r="C9">
            <v>17.489999999999998</v>
          </cell>
        </row>
        <row r="10">
          <cell r="C10">
            <v>194.41</v>
          </cell>
        </row>
        <row r="11">
          <cell r="C11">
            <v>371.85</v>
          </cell>
        </row>
        <row r="12">
          <cell r="C12">
            <v>93.51</v>
          </cell>
        </row>
        <row r="13">
          <cell r="C13">
            <v>58.14</v>
          </cell>
        </row>
        <row r="14">
          <cell r="C14">
            <v>1.03</v>
          </cell>
        </row>
        <row r="15">
          <cell r="C15">
            <v>0.34</v>
          </cell>
        </row>
        <row r="16">
          <cell r="C16">
            <v>0.57999999999999996</v>
          </cell>
        </row>
        <row r="17">
          <cell r="C17">
            <v>13.44</v>
          </cell>
        </row>
        <row r="18">
          <cell r="C18">
            <v>72.5</v>
          </cell>
        </row>
        <row r="19">
          <cell r="C19">
            <v>9.5399999999999991</v>
          </cell>
        </row>
      </sheetData>
      <sheetData sheetId="4"/>
      <sheetData sheetId="5"/>
      <sheetData sheetId="6">
        <row r="5">
          <cell r="C5">
            <v>0</v>
          </cell>
        </row>
        <row r="6">
          <cell r="C6">
            <v>0</v>
          </cell>
        </row>
        <row r="7">
          <cell r="C7">
            <v>240.87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129.47</v>
          </cell>
        </row>
        <row r="11">
          <cell r="C11">
            <v>419.41</v>
          </cell>
        </row>
        <row r="12">
          <cell r="C12">
            <v>13.08</v>
          </cell>
        </row>
        <row r="13">
          <cell r="C13">
            <v>46.46</v>
          </cell>
        </row>
        <row r="14">
          <cell r="C14">
            <v>0</v>
          </cell>
        </row>
        <row r="15">
          <cell r="C15">
            <v>0.1</v>
          </cell>
        </row>
        <row r="16">
          <cell r="C16">
            <v>0.95</v>
          </cell>
        </row>
        <row r="17">
          <cell r="C17">
            <v>16.739999999999998</v>
          </cell>
        </row>
        <row r="18">
          <cell r="C18">
            <v>56.56</v>
          </cell>
        </row>
        <row r="19">
          <cell r="C19">
            <v>24.02</v>
          </cell>
        </row>
      </sheetData>
      <sheetData sheetId="7">
        <row r="5">
          <cell r="C5">
            <v>141.05000000000001</v>
          </cell>
        </row>
        <row r="6">
          <cell r="C6">
            <v>153.68</v>
          </cell>
        </row>
        <row r="7">
          <cell r="C7">
            <v>317.02</v>
          </cell>
        </row>
        <row r="8">
          <cell r="C8">
            <v>7.9</v>
          </cell>
        </row>
        <row r="9">
          <cell r="C9">
            <v>158.38999999999999</v>
          </cell>
        </row>
        <row r="10">
          <cell r="C10">
            <v>233.98</v>
          </cell>
        </row>
        <row r="11">
          <cell r="C11">
            <v>456.86</v>
          </cell>
        </row>
        <row r="12">
          <cell r="C12">
            <v>127.15</v>
          </cell>
        </row>
        <row r="13">
          <cell r="C13">
            <v>223.58</v>
          </cell>
        </row>
        <row r="14">
          <cell r="C14">
            <v>8.06</v>
          </cell>
        </row>
        <row r="15">
          <cell r="C15">
            <v>1.94</v>
          </cell>
        </row>
        <row r="16">
          <cell r="C16">
            <v>1.97</v>
          </cell>
        </row>
        <row r="17">
          <cell r="C17">
            <v>42.97</v>
          </cell>
        </row>
        <row r="18">
          <cell r="C18">
            <v>101.52</v>
          </cell>
        </row>
        <row r="19">
          <cell r="C19">
            <v>29.15</v>
          </cell>
        </row>
      </sheetData>
      <sheetData sheetId="8"/>
      <sheetData sheetId="9"/>
      <sheetData sheetId="10">
        <row r="5">
          <cell r="C5">
            <v>46.219911622798676</v>
          </cell>
        </row>
        <row r="6">
          <cell r="C6">
            <v>45.648606116523318</v>
          </cell>
        </row>
        <row r="7">
          <cell r="C7">
            <v>89.098090413739854</v>
          </cell>
        </row>
        <row r="8">
          <cell r="C8">
            <v>8.1914237726539625</v>
          </cell>
        </row>
        <row r="9">
          <cell r="C9">
            <v>41.396730529408508</v>
          </cell>
        </row>
        <row r="10">
          <cell r="C10">
            <v>55.766434316818199</v>
          </cell>
        </row>
        <row r="11">
          <cell r="C11">
            <v>99.808394500794279</v>
          </cell>
        </row>
        <row r="12">
          <cell r="C12">
            <v>11.552733930024413</v>
          </cell>
        </row>
        <row r="13">
          <cell r="C13">
            <v>12.940989422294548</v>
          </cell>
        </row>
        <row r="14">
          <cell r="C14">
            <v>2.1905956061838894</v>
          </cell>
        </row>
        <row r="15">
          <cell r="C15">
            <v>0.38562082994304314</v>
          </cell>
        </row>
        <row r="16">
          <cell r="C16">
            <v>0.39860699755899104</v>
          </cell>
        </row>
        <row r="17">
          <cell r="C17">
            <v>3.3443824247355574</v>
          </cell>
        </row>
        <row r="18">
          <cell r="C18">
            <v>6.0536729048006492</v>
          </cell>
        </row>
        <row r="19">
          <cell r="C19">
            <v>2.9358991049633847</v>
          </cell>
        </row>
      </sheetData>
      <sheetData sheetId="11"/>
      <sheetData sheetId="12">
        <row r="4">
          <cell r="B4">
            <v>10.35</v>
          </cell>
        </row>
        <row r="5">
          <cell r="B5">
            <v>10.35</v>
          </cell>
        </row>
        <row r="6">
          <cell r="B6">
            <v>13.05</v>
          </cell>
        </row>
        <row r="7">
          <cell r="B7">
            <v>1.71</v>
          </cell>
        </row>
        <row r="8">
          <cell r="B8">
            <v>26.55</v>
          </cell>
        </row>
        <row r="9">
          <cell r="B9">
            <v>31.86</v>
          </cell>
        </row>
        <row r="10">
          <cell r="B10">
            <v>6.57</v>
          </cell>
        </row>
        <row r="11">
          <cell r="B11">
            <v>1.1499999999999999</v>
          </cell>
        </row>
        <row r="12">
          <cell r="B12">
            <v>1.48</v>
          </cell>
        </row>
        <row r="13">
          <cell r="B13">
            <v>0.12</v>
          </cell>
        </row>
        <row r="14">
          <cell r="B14">
            <v>0.02</v>
          </cell>
        </row>
        <row r="15">
          <cell r="B15">
            <v>0.02</v>
          </cell>
        </row>
        <row r="16">
          <cell r="B16">
            <v>0.28000000000000003</v>
          </cell>
        </row>
        <row r="17">
          <cell r="B17">
            <v>0.28000000000000003</v>
          </cell>
        </row>
        <row r="18">
          <cell r="B18">
            <v>0.21</v>
          </cell>
        </row>
      </sheetData>
      <sheetData sheetId="13">
        <row r="4">
          <cell r="C4">
            <v>272.29000000000002</v>
          </cell>
        </row>
        <row r="5">
          <cell r="C5">
            <v>272.29000000000002</v>
          </cell>
        </row>
        <row r="6">
          <cell r="C6">
            <v>548.25</v>
          </cell>
        </row>
        <row r="7">
          <cell r="C7">
            <v>100.26</v>
          </cell>
        </row>
        <row r="8">
          <cell r="C8">
            <v>215.58</v>
          </cell>
        </row>
        <row r="9">
          <cell r="C9">
            <v>258.69</v>
          </cell>
        </row>
        <row r="10">
          <cell r="C10">
            <v>439.46</v>
          </cell>
        </row>
        <row r="11">
          <cell r="C11">
            <v>184.8</v>
          </cell>
        </row>
        <row r="12">
          <cell r="C12">
            <v>179.44</v>
          </cell>
        </row>
        <row r="13">
          <cell r="C13">
            <v>49.68</v>
          </cell>
        </row>
        <row r="14">
          <cell r="C14">
            <v>8.42</v>
          </cell>
        </row>
        <row r="15">
          <cell r="C15">
            <v>8.27</v>
          </cell>
        </row>
        <row r="16">
          <cell r="C16">
            <v>51.19</v>
          </cell>
        </row>
        <row r="17">
          <cell r="C17">
            <v>51.66</v>
          </cell>
        </row>
        <row r="18">
          <cell r="C18">
            <v>45.55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0">
          <cell r="E10">
            <v>194.85</v>
          </cell>
          <cell r="F10">
            <v>272.29000000000002</v>
          </cell>
          <cell r="G10">
            <v>272.29000000000002</v>
          </cell>
        </row>
        <row r="11">
          <cell r="E11">
            <v>130.58000000000001</v>
          </cell>
          <cell r="F11">
            <v>124.92</v>
          </cell>
          <cell r="G11">
            <v>124.92</v>
          </cell>
        </row>
        <row r="12">
          <cell r="E12">
            <v>0</v>
          </cell>
          <cell r="F12">
            <v>0</v>
          </cell>
          <cell r="G12">
            <v>0</v>
          </cell>
        </row>
        <row r="13">
          <cell r="E13">
            <v>33.090000000000003</v>
          </cell>
          <cell r="F13">
            <v>45.648606116523318</v>
          </cell>
          <cell r="G13">
            <v>45.65</v>
          </cell>
        </row>
        <row r="14">
          <cell r="E14">
            <v>139.36000000000001</v>
          </cell>
          <cell r="F14">
            <v>153.68</v>
          </cell>
          <cell r="G14">
            <v>153.68</v>
          </cell>
        </row>
        <row r="15">
          <cell r="E15">
            <v>0</v>
          </cell>
          <cell r="F15">
            <v>10.35</v>
          </cell>
          <cell r="G15">
            <v>10.35</v>
          </cell>
        </row>
        <row r="16">
          <cell r="E16">
            <v>497.88</v>
          </cell>
          <cell r="F16">
            <v>586.18860611652337</v>
          </cell>
          <cell r="G16">
            <v>586.18999999999994</v>
          </cell>
        </row>
        <row r="18">
          <cell r="E18">
            <v>3.9692936676843393</v>
          </cell>
          <cell r="F18">
            <v>3.5226043211267641</v>
          </cell>
          <cell r="G18">
            <v>3.5226043211267641</v>
          </cell>
        </row>
        <row r="19">
          <cell r="E19">
            <v>3174.0275000000051</v>
          </cell>
          <cell r="F19">
            <v>3174.0275000000051</v>
          </cell>
          <cell r="G19">
            <v>3174.0275000000051</v>
          </cell>
        </row>
        <row r="20">
          <cell r="E20">
            <v>1259.7</v>
          </cell>
          <cell r="F20">
            <v>1118.08429868752</v>
          </cell>
          <cell r="G20">
            <v>1118.08429868752</v>
          </cell>
        </row>
        <row r="21">
          <cell r="E21">
            <v>1757.58</v>
          </cell>
          <cell r="F21">
            <v>1704.2729048040433</v>
          </cell>
          <cell r="G21">
            <v>1704.2742986875201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484.98</v>
          </cell>
          <cell r="G11">
            <v>548.25</v>
          </cell>
          <cell r="H11">
            <v>548.25</v>
          </cell>
        </row>
        <row r="12">
          <cell r="F12">
            <v>232.68</v>
          </cell>
          <cell r="G12">
            <v>258.69</v>
          </cell>
          <cell r="H12">
            <v>258.69</v>
          </cell>
        </row>
        <row r="13">
          <cell r="F13">
            <v>263.85000000000002</v>
          </cell>
          <cell r="G13">
            <v>240.87064474999997</v>
          </cell>
          <cell r="H13">
            <v>240.87064474999997</v>
          </cell>
        </row>
        <row r="14">
          <cell r="F14">
            <v>64.55</v>
          </cell>
          <cell r="G14">
            <v>89.098101430623515</v>
          </cell>
          <cell r="H14">
            <v>89.098101430623515</v>
          </cell>
        </row>
        <row r="15">
          <cell r="F15">
            <v>299.35000000000002</v>
          </cell>
          <cell r="G15">
            <v>317.02</v>
          </cell>
          <cell r="H15">
            <v>317.02</v>
          </cell>
        </row>
        <row r="16">
          <cell r="F16">
            <v>0</v>
          </cell>
          <cell r="G16">
            <v>13.05</v>
          </cell>
          <cell r="H16">
            <v>13.05</v>
          </cell>
        </row>
        <row r="17">
          <cell r="F17">
            <v>1345.4100000000003</v>
          </cell>
          <cell r="G17">
            <v>1440.8787461806235</v>
          </cell>
          <cell r="H17">
            <v>1440.8787461806235</v>
          </cell>
        </row>
        <row r="19">
          <cell r="F19">
            <v>3.4983390000000001</v>
          </cell>
          <cell r="G19">
            <v>3.41222128729612</v>
          </cell>
          <cell r="H19">
            <v>3.41222128729612</v>
          </cell>
        </row>
        <row r="20">
          <cell r="F20">
            <v>5756.6149812279009</v>
          </cell>
          <cell r="G20">
            <v>5756.6149812279009</v>
          </cell>
          <cell r="H20">
            <v>5756.6149812279009</v>
          </cell>
        </row>
        <row r="21">
          <cell r="F21">
            <v>2013.86</v>
          </cell>
          <cell r="G21">
            <v>1964.2844181713597</v>
          </cell>
          <cell r="H21">
            <v>1964.2844181713597</v>
          </cell>
        </row>
        <row r="22">
          <cell r="F22">
            <v>3359.2700000000004</v>
          </cell>
          <cell r="G22">
            <v>3405.1631643519831</v>
          </cell>
          <cell r="H22">
            <v>3405.1631643519831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93.76</v>
          </cell>
          <cell r="G11">
            <v>100.26</v>
          </cell>
          <cell r="H11">
            <v>100.26</v>
          </cell>
        </row>
        <row r="12">
          <cell r="F12">
            <v>10.11</v>
          </cell>
          <cell r="G12">
            <v>19.440000000000001</v>
          </cell>
          <cell r="H12">
            <v>19.440000000000001</v>
          </cell>
        </row>
        <row r="13">
          <cell r="F13">
            <v>0</v>
          </cell>
          <cell r="G13">
            <v>0</v>
          </cell>
          <cell r="H13">
            <v>0</v>
          </cell>
        </row>
        <row r="14">
          <cell r="F14">
            <v>6.79</v>
          </cell>
          <cell r="G14">
            <v>8.19</v>
          </cell>
          <cell r="H14">
            <v>8.19</v>
          </cell>
        </row>
        <row r="15">
          <cell r="F15">
            <v>7.16</v>
          </cell>
          <cell r="G15">
            <v>7.9</v>
          </cell>
          <cell r="H15">
            <v>7.9</v>
          </cell>
        </row>
        <row r="16">
          <cell r="F16">
            <v>0</v>
          </cell>
          <cell r="G16">
            <v>1.71</v>
          </cell>
          <cell r="H16">
            <v>1.71</v>
          </cell>
        </row>
        <row r="17">
          <cell r="F17">
            <v>117.82000000000001</v>
          </cell>
          <cell r="G17">
            <v>134.07999999999998</v>
          </cell>
          <cell r="H17">
            <v>134.07999999999998</v>
          </cell>
        </row>
        <row r="19">
          <cell r="F19">
            <v>4.7097090000000001</v>
          </cell>
          <cell r="G19">
            <v>5.5972033470970173</v>
          </cell>
          <cell r="H19">
            <v>5.5972033470970173</v>
          </cell>
        </row>
        <row r="20">
          <cell r="F20">
            <v>219.05600000000001</v>
          </cell>
          <cell r="G20">
            <v>219.05600000000001</v>
          </cell>
          <cell r="H20">
            <v>219.05600000000001</v>
          </cell>
        </row>
        <row r="21">
          <cell r="F21">
            <v>103.17</v>
          </cell>
          <cell r="G21">
            <v>122.61009764016842</v>
          </cell>
          <cell r="H21">
            <v>122.61009764016842</v>
          </cell>
        </row>
        <row r="22">
          <cell r="F22">
            <v>220.99</v>
          </cell>
          <cell r="G22">
            <v>256.6900976401684</v>
          </cell>
          <cell r="H22">
            <v>256.6900976401684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168.64</v>
          </cell>
          <cell r="G11">
            <v>215.58</v>
          </cell>
          <cell r="H11">
            <v>215.58</v>
          </cell>
        </row>
        <row r="12">
          <cell r="F12">
            <v>74.16</v>
          </cell>
          <cell r="G12">
            <v>17.489999999999998</v>
          </cell>
          <cell r="H12">
            <v>17.489999999999998</v>
          </cell>
        </row>
        <row r="13">
          <cell r="F13">
            <v>0</v>
          </cell>
          <cell r="G13">
            <v>0</v>
          </cell>
          <cell r="H13">
            <v>0</v>
          </cell>
        </row>
        <row r="14">
          <cell r="F14">
            <v>33.46</v>
          </cell>
          <cell r="G14">
            <v>41.396730529408508</v>
          </cell>
          <cell r="H14">
            <v>41.396730529408508</v>
          </cell>
        </row>
        <row r="15">
          <cell r="F15">
            <v>143.61000000000001</v>
          </cell>
          <cell r="G15">
            <v>158.38999999999999</v>
          </cell>
          <cell r="H15">
            <v>158.38999999999999</v>
          </cell>
        </row>
        <row r="16">
          <cell r="F16">
            <v>0</v>
          </cell>
          <cell r="G16">
            <v>26.55</v>
          </cell>
          <cell r="H16">
            <v>26.55</v>
          </cell>
        </row>
        <row r="17">
          <cell r="F17">
            <v>419.87</v>
          </cell>
          <cell r="G17">
            <v>406.30673052940853</v>
          </cell>
          <cell r="H17">
            <v>406.30673052940853</v>
          </cell>
        </row>
        <row r="19">
          <cell r="F19">
            <v>3.509356926080506</v>
          </cell>
          <cell r="G19">
            <v>3.2193609067934177</v>
          </cell>
          <cell r="H19">
            <v>3.2193609067934177</v>
          </cell>
        </row>
        <row r="20">
          <cell r="F20">
            <v>3521.3104872727276</v>
          </cell>
          <cell r="G20">
            <v>3521.3104872727276</v>
          </cell>
          <cell r="H20">
            <v>3521.3104872727276</v>
          </cell>
        </row>
        <row r="21">
          <cell r="F21">
            <v>1235.72</v>
          </cell>
          <cell r="G21">
            <v>1133.63693234075</v>
          </cell>
          <cell r="H21">
            <v>1133.63693234075</v>
          </cell>
        </row>
        <row r="22">
          <cell r="F22">
            <v>1655.5900000000001</v>
          </cell>
          <cell r="G22">
            <v>1539.9436628701585</v>
          </cell>
          <cell r="H22">
            <v>1539.9436628701585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189.93</v>
          </cell>
          <cell r="G11">
            <v>258.69</v>
          </cell>
          <cell r="H11">
            <v>258.69</v>
          </cell>
        </row>
        <row r="12">
          <cell r="F12">
            <v>180.11</v>
          </cell>
          <cell r="G12">
            <v>194.41</v>
          </cell>
          <cell r="H12">
            <v>194.41</v>
          </cell>
        </row>
        <row r="13">
          <cell r="F13">
            <v>120.73</v>
          </cell>
          <cell r="G13">
            <v>129.47</v>
          </cell>
          <cell r="H13">
            <v>129.47</v>
          </cell>
        </row>
        <row r="14">
          <cell r="F14">
            <v>42.74</v>
          </cell>
          <cell r="G14">
            <v>55.766434316818199</v>
          </cell>
          <cell r="H14">
            <v>55.766434316818199</v>
          </cell>
        </row>
        <row r="15">
          <cell r="F15">
            <v>215.68</v>
          </cell>
          <cell r="G15">
            <v>233.98</v>
          </cell>
          <cell r="H15">
            <v>233.98</v>
          </cell>
        </row>
        <row r="16">
          <cell r="F16">
            <v>0</v>
          </cell>
          <cell r="G16">
            <v>31.86</v>
          </cell>
          <cell r="H16">
            <v>31.86</v>
          </cell>
        </row>
        <row r="17">
          <cell r="F17">
            <v>749.19</v>
          </cell>
          <cell r="G17">
            <v>840.45643431681822</v>
          </cell>
          <cell r="H17">
            <v>840.45643431681822</v>
          </cell>
        </row>
        <row r="19">
          <cell r="F19">
            <v>3.4255950719637895</v>
          </cell>
          <cell r="G19">
            <v>3.2397279035963775</v>
          </cell>
          <cell r="H19">
            <v>3.2397279035963775</v>
          </cell>
        </row>
        <row r="20">
          <cell r="F20">
            <v>4218.9999047272722</v>
          </cell>
          <cell r="G20">
            <v>4218.9999047272722</v>
          </cell>
          <cell r="H20">
            <v>4218.9999047272722</v>
          </cell>
        </row>
        <row r="21">
          <cell r="F21">
            <v>1445.26</v>
          </cell>
          <cell r="G21">
            <v>1366.8411716615403</v>
          </cell>
          <cell r="H21">
            <v>1366.8411716615403</v>
          </cell>
        </row>
        <row r="22">
          <cell r="F22">
            <v>2194.4499999999998</v>
          </cell>
          <cell r="G22">
            <v>2207.2976059783587</v>
          </cell>
          <cell r="H22">
            <v>2207.2976059783587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0"/>
      <sheetName val="F11"/>
      <sheetName val="F11.1"/>
      <sheetName val="F12"/>
      <sheetName val="F13"/>
      <sheetName val="F15"/>
    </sheetNames>
    <sheetDataSet>
      <sheetData sheetId="0" refreshError="1"/>
      <sheetData sheetId="1">
        <row r="11">
          <cell r="F11">
            <v>169.55</v>
          </cell>
          <cell r="G11">
            <v>439.46</v>
          </cell>
          <cell r="H11">
            <v>439.46</v>
          </cell>
        </row>
        <row r="12">
          <cell r="F12">
            <v>300.23</v>
          </cell>
          <cell r="G12">
            <v>371.85</v>
          </cell>
          <cell r="H12">
            <v>371.85</v>
          </cell>
        </row>
        <row r="13">
          <cell r="F13">
            <v>420.94</v>
          </cell>
          <cell r="G13">
            <v>419.41399100000001</v>
          </cell>
          <cell r="H13">
            <v>419.41399100000001</v>
          </cell>
        </row>
        <row r="14">
          <cell r="F14">
            <v>66.11</v>
          </cell>
          <cell r="G14">
            <v>99.808462695261312</v>
          </cell>
          <cell r="H14">
            <v>99.808462695261312</v>
          </cell>
        </row>
        <row r="15">
          <cell r="F15">
            <v>463.05</v>
          </cell>
          <cell r="G15">
            <v>456.86</v>
          </cell>
          <cell r="H15">
            <v>456.86</v>
          </cell>
        </row>
        <row r="16">
          <cell r="F16">
            <v>0</v>
          </cell>
          <cell r="G16">
            <v>6.57</v>
          </cell>
          <cell r="H16">
            <v>6.57</v>
          </cell>
        </row>
        <row r="17">
          <cell r="F17">
            <v>1419.88</v>
          </cell>
          <cell r="G17">
            <v>1780.8224536952614</v>
          </cell>
          <cell r="H17">
            <v>1780.8224536952614</v>
          </cell>
        </row>
        <row r="19">
          <cell r="F19">
            <v>3.3112806536409387</v>
          </cell>
          <cell r="G19">
            <v>3.6166738697449694</v>
          </cell>
          <cell r="H19">
            <v>3.6166738697449694</v>
          </cell>
        </row>
        <row r="20">
          <cell r="F20">
            <v>6325.3910000000005</v>
          </cell>
          <cell r="G20">
            <v>6325.3910000000005</v>
          </cell>
          <cell r="H20">
            <v>6325.3910000000005</v>
          </cell>
        </row>
        <row r="21">
          <cell r="F21">
            <v>2094.6</v>
          </cell>
          <cell r="G21">
            <v>2287.6876345620003</v>
          </cell>
          <cell r="H21">
            <v>2287.6876345620003</v>
          </cell>
        </row>
        <row r="22">
          <cell r="F22">
            <v>3514.48</v>
          </cell>
          <cell r="G22">
            <v>4068.5100882572615</v>
          </cell>
          <cell r="H22">
            <v>4068.5100882572615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 refreshError="1"/>
      <sheetData sheetId="1">
        <row r="11">
          <cell r="F11">
            <v>106.02</v>
          </cell>
          <cell r="G11">
            <v>184.8</v>
          </cell>
          <cell r="H11">
            <v>184.8</v>
          </cell>
        </row>
        <row r="12">
          <cell r="F12">
            <v>87.97</v>
          </cell>
          <cell r="G12">
            <v>93.51</v>
          </cell>
          <cell r="H12">
            <v>93.51</v>
          </cell>
        </row>
        <row r="13">
          <cell r="F13">
            <v>10.17</v>
          </cell>
          <cell r="G13">
            <v>13.08</v>
          </cell>
          <cell r="H13">
            <v>13.08</v>
          </cell>
        </row>
        <row r="14">
          <cell r="F14">
            <v>7.28</v>
          </cell>
          <cell r="G14">
            <v>11.552733930024413</v>
          </cell>
          <cell r="H14">
            <v>11.552733930024413</v>
          </cell>
        </row>
        <row r="15">
          <cell r="F15">
            <v>115.21</v>
          </cell>
          <cell r="G15">
            <v>127.15</v>
          </cell>
          <cell r="H15">
            <v>127.15</v>
          </cell>
        </row>
        <row r="16">
          <cell r="F16">
            <v>0</v>
          </cell>
          <cell r="G16">
            <v>1.1499999999999999</v>
          </cell>
          <cell r="H16">
            <v>1.1499999999999999</v>
          </cell>
        </row>
        <row r="17">
          <cell r="F17">
            <v>326.64999999999998</v>
          </cell>
          <cell r="G17">
            <v>428.94273393002447</v>
          </cell>
          <cell r="H17">
            <v>428.94273393002447</v>
          </cell>
        </row>
        <row r="22">
          <cell r="F22">
            <v>326.64999999999998</v>
          </cell>
          <cell r="G22">
            <v>428.94273393002447</v>
          </cell>
          <cell r="H22">
            <v>428.94273393002447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hecklist"/>
      <sheetName val="F1"/>
      <sheetName val="F2"/>
      <sheetName val="F2.1"/>
      <sheetName val="F2.2"/>
      <sheetName val="F2.3"/>
      <sheetName val="F3"/>
      <sheetName val="F3.1"/>
      <sheetName val="F3.2"/>
      <sheetName val="F4"/>
      <sheetName val="F5"/>
      <sheetName val="F6"/>
      <sheetName val="F7"/>
      <sheetName val="F8"/>
      <sheetName val="F9"/>
      <sheetName val="F13"/>
      <sheetName val="F15"/>
    </sheetNames>
    <sheetDataSet>
      <sheetData sheetId="0"/>
      <sheetData sheetId="1">
        <row r="11">
          <cell r="F11">
            <v>91.59</v>
          </cell>
          <cell r="G11">
            <v>179.44</v>
          </cell>
          <cell r="H11">
            <v>179.44</v>
          </cell>
        </row>
        <row r="12">
          <cell r="F12">
            <v>86.43</v>
          </cell>
          <cell r="G12">
            <v>58.14</v>
          </cell>
          <cell r="H12">
            <v>58.14</v>
          </cell>
        </row>
        <row r="13">
          <cell r="F13">
            <v>47.51</v>
          </cell>
          <cell r="G13">
            <v>46.46</v>
          </cell>
          <cell r="H13">
            <v>46.46</v>
          </cell>
        </row>
        <row r="14">
          <cell r="F14">
            <v>8.66</v>
          </cell>
          <cell r="G14">
            <v>12.940989422294546</v>
          </cell>
          <cell r="H14">
            <v>12.940989422294546</v>
          </cell>
        </row>
        <row r="15">
          <cell r="F15">
            <v>202.47</v>
          </cell>
          <cell r="G15">
            <v>223.58</v>
          </cell>
          <cell r="H15">
            <v>223.58</v>
          </cell>
        </row>
        <row r="16">
          <cell r="F16">
            <v>0</v>
          </cell>
          <cell r="G16">
            <v>1.48</v>
          </cell>
          <cell r="H16">
            <v>1.48</v>
          </cell>
        </row>
        <row r="17">
          <cell r="F17">
            <v>436.65999999999997</v>
          </cell>
          <cell r="G17">
            <v>519.08098942229446</v>
          </cell>
          <cell r="H17">
            <v>519.08098942229446</v>
          </cell>
        </row>
        <row r="22">
          <cell r="F22">
            <v>436.65999999999997</v>
          </cell>
          <cell r="G22">
            <v>519.08098942229446</v>
          </cell>
          <cell r="H22">
            <v>519.08098942229446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87"/>
  <sheetViews>
    <sheetView view="pageBreakPreview" topLeftCell="A157" zoomScale="80" zoomScaleSheetLayoutView="80" workbookViewId="0">
      <selection activeCell="J16" sqref="J16"/>
    </sheetView>
  </sheetViews>
  <sheetFormatPr defaultColWidth="9.28515625" defaultRowHeight="14.25"/>
  <cols>
    <col min="1" max="1" width="3" style="1" customWidth="1"/>
    <col min="2" max="2" width="6.28515625" style="1" customWidth="1"/>
    <col min="3" max="3" width="37.28515625" style="1" customWidth="1"/>
    <col min="4" max="4" width="14.28515625" style="1" customWidth="1"/>
    <col min="5" max="5" width="11.5703125" style="1" customWidth="1"/>
    <col min="6" max="6" width="13.85546875" style="1" customWidth="1"/>
    <col min="7" max="7" width="13.140625" style="1" customWidth="1"/>
    <col min="8" max="8" width="14.140625" style="1" customWidth="1"/>
    <col min="9" max="9" width="11.28515625" style="1" customWidth="1"/>
    <col min="10" max="16384" width="9.28515625" style="1"/>
  </cols>
  <sheetData>
    <row r="1" spans="2:9" ht="15">
      <c r="B1" s="54" t="s">
        <v>0</v>
      </c>
      <c r="C1" s="54"/>
      <c r="D1" s="54"/>
      <c r="E1" s="54"/>
      <c r="F1" s="54"/>
      <c r="G1" s="54"/>
      <c r="H1" s="54"/>
      <c r="I1" s="54"/>
    </row>
    <row r="2" spans="2:9" ht="15">
      <c r="B2" s="54" t="s">
        <v>46</v>
      </c>
      <c r="C2" s="54"/>
      <c r="D2" s="54"/>
      <c r="E2" s="54"/>
      <c r="F2" s="54"/>
      <c r="G2" s="54"/>
      <c r="H2" s="54"/>
      <c r="I2" s="54"/>
    </row>
    <row r="3" spans="2:9" s="4" customFormat="1" ht="15" customHeight="1">
      <c r="B3" s="55" t="s">
        <v>2</v>
      </c>
      <c r="C3" s="55"/>
      <c r="D3" s="55"/>
      <c r="E3" s="55"/>
      <c r="F3" s="55"/>
      <c r="G3" s="55"/>
      <c r="H3" s="55"/>
      <c r="I3" s="55"/>
    </row>
    <row r="5" spans="2:9">
      <c r="H5" s="47" t="s">
        <v>82</v>
      </c>
    </row>
    <row r="6" spans="2:9" ht="12.75" customHeight="1">
      <c r="B6" s="58" t="s">
        <v>3</v>
      </c>
      <c r="C6" s="61" t="s">
        <v>4</v>
      </c>
      <c r="D6" s="63" t="s">
        <v>5</v>
      </c>
      <c r="E6" s="61" t="s">
        <v>6</v>
      </c>
      <c r="F6" s="51" t="s">
        <v>7</v>
      </c>
      <c r="G6" s="52"/>
      <c r="H6" s="53"/>
      <c r="I6" s="56" t="s">
        <v>8</v>
      </c>
    </row>
    <row r="7" spans="2:9" ht="30" customHeight="1">
      <c r="B7" s="59"/>
      <c r="C7" s="61"/>
      <c r="D7" s="64"/>
      <c r="E7" s="61"/>
      <c r="F7" s="7" t="s">
        <v>9</v>
      </c>
      <c r="G7" s="7" t="s">
        <v>10</v>
      </c>
      <c r="H7" s="7" t="s">
        <v>11</v>
      </c>
      <c r="I7" s="56"/>
    </row>
    <row r="8" spans="2:9" ht="15">
      <c r="B8" s="60"/>
      <c r="C8" s="62"/>
      <c r="D8" s="65"/>
      <c r="E8" s="62"/>
      <c r="F8" s="7" t="s">
        <v>12</v>
      </c>
      <c r="G8" s="7" t="s">
        <v>13</v>
      </c>
      <c r="H8" s="7" t="s">
        <v>14</v>
      </c>
      <c r="I8" s="57"/>
    </row>
    <row r="9" spans="2:9" ht="15">
      <c r="B9" s="10" t="s">
        <v>15</v>
      </c>
      <c r="C9" s="11" t="s">
        <v>16</v>
      </c>
      <c r="D9" s="8"/>
      <c r="E9" s="8"/>
      <c r="F9" s="7"/>
      <c r="G9" s="7"/>
      <c r="H9" s="7"/>
      <c r="I9" s="9"/>
    </row>
    <row r="10" spans="2:9" ht="15">
      <c r="B10" s="12">
        <v>1</v>
      </c>
      <c r="C10" s="13" t="s">
        <v>17</v>
      </c>
      <c r="D10" s="12" t="s">
        <v>18</v>
      </c>
      <c r="E10" s="14" t="s">
        <v>19</v>
      </c>
      <c r="F10" s="15">
        <f t="shared" ref="F10:H21" si="0">F33+F57+F81+F105+F127+F151+F175</f>
        <v>1498.26</v>
      </c>
      <c r="G10" s="15">
        <f t="shared" si="0"/>
        <v>2106.8199999999997</v>
      </c>
      <c r="H10" s="15">
        <f t="shared" si="0"/>
        <v>2106.8199999999997</v>
      </c>
      <c r="I10" s="16"/>
    </row>
    <row r="11" spans="2:9" ht="15">
      <c r="B11" s="12">
        <f t="shared" ref="B11:B16" si="1">B10+1</f>
        <v>2</v>
      </c>
      <c r="C11" s="17" t="s">
        <v>20</v>
      </c>
      <c r="D11" s="12" t="s">
        <v>18</v>
      </c>
      <c r="E11" s="14" t="s">
        <v>21</v>
      </c>
      <c r="F11" s="15">
        <f t="shared" si="0"/>
        <v>947.0200000000001</v>
      </c>
      <c r="G11" s="15">
        <f t="shared" si="0"/>
        <v>1014.94</v>
      </c>
      <c r="H11" s="15">
        <f t="shared" si="0"/>
        <v>1014.94</v>
      </c>
      <c r="I11" s="16"/>
    </row>
    <row r="12" spans="2:9" ht="15">
      <c r="B12" s="12">
        <f t="shared" si="1"/>
        <v>3</v>
      </c>
      <c r="C12" s="13" t="s">
        <v>22</v>
      </c>
      <c r="D12" s="12" t="s">
        <v>18</v>
      </c>
      <c r="E12" s="19" t="s">
        <v>23</v>
      </c>
      <c r="F12" s="15">
        <f t="shared" si="0"/>
        <v>813.91000000000008</v>
      </c>
      <c r="G12" s="15">
        <f t="shared" si="0"/>
        <v>789.75463575000003</v>
      </c>
      <c r="H12" s="15">
        <f t="shared" si="0"/>
        <v>789.75463575000003</v>
      </c>
      <c r="I12" s="16"/>
    </row>
    <row r="13" spans="2:9" ht="15">
      <c r="B13" s="12">
        <f t="shared" si="1"/>
        <v>4</v>
      </c>
      <c r="C13" s="17" t="s">
        <v>24</v>
      </c>
      <c r="D13" s="12" t="s">
        <v>18</v>
      </c>
      <c r="E13" s="19" t="s">
        <v>25</v>
      </c>
      <c r="F13" s="15">
        <f t="shared" si="0"/>
        <v>277.29000000000002</v>
      </c>
      <c r="G13" s="15">
        <f t="shared" si="0"/>
        <v>386.12824671143352</v>
      </c>
      <c r="H13" s="15">
        <f t="shared" si="0"/>
        <v>386.1296405949102</v>
      </c>
      <c r="I13" s="16"/>
    </row>
    <row r="14" spans="2:9" ht="15">
      <c r="B14" s="12">
        <f t="shared" si="1"/>
        <v>5</v>
      </c>
      <c r="C14" s="13" t="s">
        <v>26</v>
      </c>
      <c r="D14" s="12" t="s">
        <v>18</v>
      </c>
      <c r="E14" s="19" t="s">
        <v>27</v>
      </c>
      <c r="F14" s="15">
        <f t="shared" si="0"/>
        <v>1396.1</v>
      </c>
      <c r="G14" s="15">
        <f t="shared" si="0"/>
        <v>1468.88</v>
      </c>
      <c r="H14" s="15">
        <f t="shared" si="0"/>
        <v>1468.88</v>
      </c>
      <c r="I14" s="16"/>
    </row>
    <row r="15" spans="2:9" ht="15">
      <c r="B15" s="12">
        <f t="shared" si="1"/>
        <v>6</v>
      </c>
      <c r="C15" s="13" t="s">
        <v>28</v>
      </c>
      <c r="D15" s="12" t="s">
        <v>18</v>
      </c>
      <c r="E15" s="19" t="s">
        <v>29</v>
      </c>
      <c r="F15" s="15">
        <f t="shared" si="0"/>
        <v>0</v>
      </c>
      <c r="G15" s="15">
        <f t="shared" si="0"/>
        <v>100.44</v>
      </c>
      <c r="H15" s="15">
        <f t="shared" si="0"/>
        <v>100.44</v>
      </c>
      <c r="I15" s="16"/>
    </row>
    <row r="16" spans="2:9" ht="15">
      <c r="B16" s="6">
        <f t="shared" si="1"/>
        <v>7</v>
      </c>
      <c r="C16" s="20" t="s">
        <v>16</v>
      </c>
      <c r="D16" s="6" t="s">
        <v>18</v>
      </c>
      <c r="E16" s="19"/>
      <c r="F16" s="15">
        <f t="shared" si="0"/>
        <v>4932.5800000000008</v>
      </c>
      <c r="G16" s="15">
        <f t="shared" si="0"/>
        <v>5666.0828824614337</v>
      </c>
      <c r="H16" s="15">
        <f t="shared" si="0"/>
        <v>5666.08427634491</v>
      </c>
      <c r="I16" s="16"/>
    </row>
    <row r="17" spans="2:9" ht="15">
      <c r="B17" s="6" t="s">
        <v>30</v>
      </c>
      <c r="C17" s="6" t="s">
        <v>31</v>
      </c>
      <c r="D17" s="19"/>
      <c r="E17" s="19"/>
      <c r="F17" s="15">
        <f t="shared" si="0"/>
        <v>0</v>
      </c>
      <c r="G17" s="15">
        <f t="shared" si="0"/>
        <v>0</v>
      </c>
      <c r="H17" s="15">
        <f t="shared" si="0"/>
        <v>0</v>
      </c>
      <c r="I17" s="13"/>
    </row>
    <row r="18" spans="2:9" ht="15">
      <c r="B18" s="12">
        <v>1</v>
      </c>
      <c r="C18" s="19" t="s">
        <v>32</v>
      </c>
      <c r="D18" s="12" t="s">
        <v>33</v>
      </c>
      <c r="E18" s="19" t="s">
        <v>34</v>
      </c>
      <c r="F18" s="21">
        <f>F20/F19*10</f>
        <v>3.5876859981081672</v>
      </c>
      <c r="G18" s="21">
        <f t="shared" ref="G18:H18" si="2">G20/G19*10</f>
        <v>3.4985069233234531</v>
      </c>
      <c r="H18" s="21">
        <f t="shared" si="2"/>
        <v>3.4985069233234531</v>
      </c>
      <c r="I18" s="13"/>
    </row>
    <row r="19" spans="2:9" ht="15">
      <c r="B19" s="12">
        <f>B18+1</f>
        <v>2</v>
      </c>
      <c r="C19" s="19" t="s">
        <v>35</v>
      </c>
      <c r="D19" s="12" t="s">
        <v>36</v>
      </c>
      <c r="E19" s="19" t="s">
        <v>37</v>
      </c>
      <c r="F19" s="15">
        <f t="shared" si="0"/>
        <v>26316.879473227906</v>
      </c>
      <c r="G19" s="15">
        <f t="shared" si="0"/>
        <v>26316.879473227906</v>
      </c>
      <c r="H19" s="15">
        <f t="shared" si="0"/>
        <v>26316.879473227906</v>
      </c>
      <c r="I19" s="13"/>
    </row>
    <row r="20" spans="2:9" ht="15">
      <c r="B20" s="12">
        <f>B19+1</f>
        <v>3</v>
      </c>
      <c r="C20" s="19" t="s">
        <v>31</v>
      </c>
      <c r="D20" s="12" t="s">
        <v>18</v>
      </c>
      <c r="E20" s="19"/>
      <c r="F20" s="15">
        <f t="shared" si="0"/>
        <v>9441.67</v>
      </c>
      <c r="G20" s="15">
        <f t="shared" si="0"/>
        <v>9206.9785037356705</v>
      </c>
      <c r="H20" s="15">
        <f t="shared" si="0"/>
        <v>9206.9785037356705</v>
      </c>
      <c r="I20" s="13"/>
    </row>
    <row r="21" spans="2:9" ht="15">
      <c r="B21" s="6" t="s">
        <v>38</v>
      </c>
      <c r="C21" s="6" t="s">
        <v>39</v>
      </c>
      <c r="D21" s="12" t="s">
        <v>18</v>
      </c>
      <c r="E21" s="13"/>
      <c r="F21" s="15">
        <f t="shared" si="0"/>
        <v>14374.25</v>
      </c>
      <c r="G21" s="15">
        <f t="shared" si="0"/>
        <v>14873.061386197107</v>
      </c>
      <c r="H21" s="15">
        <f t="shared" si="0"/>
        <v>14873.062780080581</v>
      </c>
      <c r="I21" s="13"/>
    </row>
    <row r="22" spans="2:9">
      <c r="F22" s="22"/>
    </row>
    <row r="24" spans="2:9" ht="15">
      <c r="B24" s="54" t="s">
        <v>0</v>
      </c>
      <c r="C24" s="54"/>
      <c r="D24" s="54"/>
      <c r="E24" s="54"/>
      <c r="F24" s="54"/>
      <c r="G24" s="54"/>
      <c r="H24" s="54"/>
      <c r="I24" s="54"/>
    </row>
    <row r="25" spans="2:9" ht="15">
      <c r="B25" s="54" t="s">
        <v>1</v>
      </c>
      <c r="C25" s="54"/>
      <c r="D25" s="54"/>
      <c r="E25" s="54"/>
      <c r="F25" s="54"/>
      <c r="G25" s="54"/>
      <c r="H25" s="54"/>
      <c r="I25" s="54"/>
    </row>
    <row r="26" spans="2:9" s="4" customFormat="1" ht="15" customHeight="1">
      <c r="B26" s="55" t="s">
        <v>2</v>
      </c>
      <c r="C26" s="55"/>
      <c r="D26" s="55"/>
      <c r="E26" s="55"/>
      <c r="F26" s="55"/>
      <c r="G26" s="55"/>
      <c r="H26" s="55"/>
      <c r="I26" s="55"/>
    </row>
    <row r="28" spans="2:9">
      <c r="H28" s="47" t="s">
        <v>82</v>
      </c>
    </row>
    <row r="29" spans="2:9" ht="15">
      <c r="B29" s="58" t="s">
        <v>3</v>
      </c>
      <c r="C29" s="61" t="s">
        <v>4</v>
      </c>
      <c r="D29" s="63" t="s">
        <v>5</v>
      </c>
      <c r="E29" s="61" t="s">
        <v>6</v>
      </c>
      <c r="F29" s="51" t="s">
        <v>7</v>
      </c>
      <c r="G29" s="52"/>
      <c r="H29" s="53"/>
      <c r="I29" s="56" t="s">
        <v>8</v>
      </c>
    </row>
    <row r="30" spans="2:9" ht="30">
      <c r="B30" s="59"/>
      <c r="C30" s="61"/>
      <c r="D30" s="64"/>
      <c r="E30" s="61"/>
      <c r="F30" s="7" t="s">
        <v>9</v>
      </c>
      <c r="G30" s="7" t="s">
        <v>10</v>
      </c>
      <c r="H30" s="7" t="s">
        <v>11</v>
      </c>
      <c r="I30" s="56"/>
    </row>
    <row r="31" spans="2:9" ht="15">
      <c r="B31" s="60"/>
      <c r="C31" s="62"/>
      <c r="D31" s="65"/>
      <c r="E31" s="62"/>
      <c r="F31" s="7" t="s">
        <v>12</v>
      </c>
      <c r="G31" s="7" t="s">
        <v>13</v>
      </c>
      <c r="H31" s="7" t="s">
        <v>14</v>
      </c>
      <c r="I31" s="57"/>
    </row>
    <row r="32" spans="2:9" ht="15">
      <c r="B32" s="10" t="s">
        <v>15</v>
      </c>
      <c r="C32" s="11" t="s">
        <v>16</v>
      </c>
      <c r="D32" s="8"/>
      <c r="E32" s="8"/>
      <c r="F32" s="7"/>
      <c r="G32" s="7"/>
      <c r="H32" s="7"/>
      <c r="I32" s="9"/>
    </row>
    <row r="33" spans="2:9" ht="15">
      <c r="B33" s="12">
        <v>1</v>
      </c>
      <c r="C33" s="13" t="s">
        <v>17</v>
      </c>
      <c r="D33" s="12" t="s">
        <v>18</v>
      </c>
      <c r="E33" s="14" t="s">
        <v>19</v>
      </c>
      <c r="F33" s="15">
        <f>[1]F1!$F$11</f>
        <v>196.55</v>
      </c>
      <c r="G33" s="15">
        <f>[1]F1!G11</f>
        <v>272.29000000000002</v>
      </c>
      <c r="H33" s="15">
        <f>[1]F1!H11</f>
        <v>272.29000000000002</v>
      </c>
      <c r="I33" s="16"/>
    </row>
    <row r="34" spans="2:9" ht="15">
      <c r="B34" s="12">
        <f t="shared" ref="B34:B39" si="3">B33+1</f>
        <v>2</v>
      </c>
      <c r="C34" s="17" t="s">
        <v>20</v>
      </c>
      <c r="D34" s="12" t="s">
        <v>18</v>
      </c>
      <c r="E34" s="14" t="s">
        <v>21</v>
      </c>
      <c r="F34" s="18">
        <f>[1]F1!F12</f>
        <v>19.149999999999999</v>
      </c>
      <c r="G34" s="18">
        <f>[1]F1!G12</f>
        <v>28.14</v>
      </c>
      <c r="H34" s="15">
        <f>[1]F1!H12</f>
        <v>28.14</v>
      </c>
      <c r="I34" s="16"/>
    </row>
    <row r="35" spans="2:9" ht="15">
      <c r="B35" s="12">
        <f t="shared" si="3"/>
        <v>3</v>
      </c>
      <c r="C35" s="13" t="s">
        <v>22</v>
      </c>
      <c r="D35" s="12" t="s">
        <v>18</v>
      </c>
      <c r="E35" s="19" t="s">
        <v>23</v>
      </c>
      <c r="F35" s="15">
        <f>[1]F1!F13</f>
        <v>8.39</v>
      </c>
      <c r="G35" s="15">
        <f>[1]F1!G13</f>
        <v>0</v>
      </c>
      <c r="H35" s="15">
        <f>[1]F1!H13</f>
        <v>0</v>
      </c>
      <c r="I35" s="16"/>
    </row>
    <row r="36" spans="2:9" ht="15">
      <c r="B36" s="12">
        <f t="shared" si="3"/>
        <v>4</v>
      </c>
      <c r="C36" s="17" t="s">
        <v>24</v>
      </c>
      <c r="D36" s="12" t="s">
        <v>18</v>
      </c>
      <c r="E36" s="19" t="s">
        <v>25</v>
      </c>
      <c r="F36" s="15">
        <f>[1]F1!F14</f>
        <v>30.55</v>
      </c>
      <c r="G36" s="15">
        <f>[1]F1!G14</f>
        <v>46.219911622798676</v>
      </c>
      <c r="H36" s="15">
        <f>[1]F1!H14</f>
        <v>46.219911622798676</v>
      </c>
      <c r="I36" s="16"/>
    </row>
    <row r="37" spans="2:9" ht="15">
      <c r="B37" s="12">
        <f t="shared" si="3"/>
        <v>5</v>
      </c>
      <c r="C37" s="13" t="s">
        <v>26</v>
      </c>
      <c r="D37" s="12" t="s">
        <v>18</v>
      </c>
      <c r="E37" s="19" t="s">
        <v>27</v>
      </c>
      <c r="F37" s="15">
        <f>[1]F1!F15</f>
        <v>127.89</v>
      </c>
      <c r="G37" s="15">
        <f>[1]F1!G15</f>
        <v>141.05000000000001</v>
      </c>
      <c r="H37" s="15">
        <f>[1]F1!H15</f>
        <v>141.05000000000001</v>
      </c>
      <c r="I37" s="16"/>
    </row>
    <row r="38" spans="2:9" ht="15">
      <c r="B38" s="12">
        <f t="shared" si="3"/>
        <v>6</v>
      </c>
      <c r="C38" s="13" t="s">
        <v>28</v>
      </c>
      <c r="D38" s="12" t="s">
        <v>18</v>
      </c>
      <c r="E38" s="19" t="s">
        <v>29</v>
      </c>
      <c r="F38" s="15">
        <f>[1]F1!F16</f>
        <v>0</v>
      </c>
      <c r="G38" s="15">
        <f>[1]F1!G16</f>
        <v>10.35</v>
      </c>
      <c r="H38" s="15">
        <f>[1]F1!H16</f>
        <v>10.35</v>
      </c>
      <c r="I38" s="16"/>
    </row>
    <row r="39" spans="2:9" ht="15">
      <c r="B39" s="6">
        <f t="shared" si="3"/>
        <v>7</v>
      </c>
      <c r="C39" s="20" t="s">
        <v>16</v>
      </c>
      <c r="D39" s="6" t="s">
        <v>18</v>
      </c>
      <c r="E39" s="19"/>
      <c r="F39" s="15">
        <f>SUM(F33:F38)</f>
        <v>382.53000000000003</v>
      </c>
      <c r="G39" s="15">
        <f>SUM(G33:G37)-G38</f>
        <v>477.34991162279869</v>
      </c>
      <c r="H39" s="15">
        <f t="shared" ref="H39" si="4">SUM(H33:H37)-H38</f>
        <v>477.34991162279869</v>
      </c>
      <c r="I39" s="16"/>
    </row>
    <row r="40" spans="2:9" ht="15">
      <c r="B40" s="6" t="s">
        <v>30</v>
      </c>
      <c r="C40" s="6" t="s">
        <v>31</v>
      </c>
      <c r="D40" s="19"/>
      <c r="E40" s="19"/>
      <c r="F40" s="19"/>
      <c r="G40" s="13"/>
      <c r="H40" s="13"/>
      <c r="I40" s="13"/>
    </row>
    <row r="41" spans="2:9" ht="15">
      <c r="B41" s="12">
        <v>1</v>
      </c>
      <c r="C41" s="19" t="s">
        <v>32</v>
      </c>
      <c r="D41" s="12" t="s">
        <v>33</v>
      </c>
      <c r="E41" s="19" t="s">
        <v>34</v>
      </c>
      <c r="F41" s="21">
        <f>[1]F1!F19</f>
        <v>4.1572420000000001</v>
      </c>
      <c r="G41" s="21">
        <f>[1]F1!G19</f>
        <v>3.9137254060040663</v>
      </c>
      <c r="H41" s="21">
        <f>[1]F1!H19</f>
        <v>3.9137254060040663</v>
      </c>
      <c r="I41" s="13"/>
    </row>
    <row r="42" spans="2:9" ht="15">
      <c r="B42" s="12">
        <f>B41+1</f>
        <v>2</v>
      </c>
      <c r="C42" s="19" t="s">
        <v>35</v>
      </c>
      <c r="D42" s="12" t="s">
        <v>36</v>
      </c>
      <c r="E42" s="19" t="s">
        <v>37</v>
      </c>
      <c r="F42" s="15">
        <f>[1]F1!F20</f>
        <v>3101.4795999999997</v>
      </c>
      <c r="G42" s="15">
        <f>[1]F1!G20</f>
        <v>3101.4795999999997</v>
      </c>
      <c r="H42" s="15">
        <f>[1]F1!H20</f>
        <v>3101.4795999999997</v>
      </c>
      <c r="I42" s="13"/>
    </row>
    <row r="43" spans="2:9" ht="15">
      <c r="B43" s="12">
        <f>B42+1</f>
        <v>3</v>
      </c>
      <c r="C43" s="19" t="s">
        <v>31</v>
      </c>
      <c r="D43" s="12" t="s">
        <v>18</v>
      </c>
      <c r="E43" s="19"/>
      <c r="F43" s="15">
        <f>[1]F1!F21</f>
        <v>1289.3599999999999</v>
      </c>
      <c r="G43" s="15">
        <f>[1]F1!G21</f>
        <v>1213.8339506723328</v>
      </c>
      <c r="H43" s="15">
        <f>[1]F1!H21</f>
        <v>1213.8339506723328</v>
      </c>
      <c r="I43" s="13"/>
    </row>
    <row r="44" spans="2:9" ht="15">
      <c r="B44" s="6" t="s">
        <v>38</v>
      </c>
      <c r="C44" s="6" t="s">
        <v>39</v>
      </c>
      <c r="D44" s="12" t="s">
        <v>18</v>
      </c>
      <c r="E44" s="13"/>
      <c r="F44" s="15">
        <f>F39+F43</f>
        <v>1671.8899999999999</v>
      </c>
      <c r="G44" s="15">
        <f t="shared" ref="G44:H44" si="5">G39+G43</f>
        <v>1691.1838622951313</v>
      </c>
      <c r="H44" s="15">
        <f t="shared" si="5"/>
        <v>1691.1838622951313</v>
      </c>
      <c r="I44" s="13"/>
    </row>
    <row r="45" spans="2:9">
      <c r="F45" s="22"/>
    </row>
    <row r="48" spans="2:9" ht="15">
      <c r="B48" s="54" t="s">
        <v>0</v>
      </c>
      <c r="C48" s="54"/>
      <c r="D48" s="54"/>
      <c r="E48" s="54"/>
      <c r="F48" s="54"/>
      <c r="G48" s="54"/>
      <c r="H48" s="54"/>
      <c r="I48" s="54"/>
    </row>
    <row r="49" spans="2:9" ht="15">
      <c r="B49" s="54" t="s">
        <v>40</v>
      </c>
      <c r="C49" s="54"/>
      <c r="D49" s="54"/>
      <c r="E49" s="54"/>
      <c r="F49" s="54"/>
      <c r="G49" s="54"/>
      <c r="H49" s="54"/>
      <c r="I49" s="54"/>
    </row>
    <row r="50" spans="2:9" s="4" customFormat="1" ht="15" customHeight="1">
      <c r="B50" s="55" t="s">
        <v>2</v>
      </c>
      <c r="C50" s="55"/>
      <c r="D50" s="55"/>
      <c r="E50" s="55"/>
      <c r="F50" s="55"/>
      <c r="G50" s="55"/>
      <c r="H50" s="55"/>
      <c r="I50" s="55"/>
    </row>
    <row r="52" spans="2:9">
      <c r="H52" s="47" t="s">
        <v>82</v>
      </c>
    </row>
    <row r="53" spans="2:9" ht="15">
      <c r="B53" s="58" t="s">
        <v>3</v>
      </c>
      <c r="C53" s="61" t="s">
        <v>4</v>
      </c>
      <c r="D53" s="63" t="s">
        <v>5</v>
      </c>
      <c r="E53" s="61" t="s">
        <v>6</v>
      </c>
      <c r="F53" s="51" t="s">
        <v>7</v>
      </c>
      <c r="G53" s="52"/>
      <c r="H53" s="53"/>
      <c r="I53" s="56" t="s">
        <v>8</v>
      </c>
    </row>
    <row r="54" spans="2:9" ht="30">
      <c r="B54" s="59"/>
      <c r="C54" s="61"/>
      <c r="D54" s="64"/>
      <c r="E54" s="61"/>
      <c r="F54" s="7" t="s">
        <v>9</v>
      </c>
      <c r="G54" s="7" t="s">
        <v>10</v>
      </c>
      <c r="H54" s="7" t="s">
        <v>11</v>
      </c>
      <c r="I54" s="56"/>
    </row>
    <row r="55" spans="2:9" ht="15">
      <c r="B55" s="60"/>
      <c r="C55" s="62"/>
      <c r="D55" s="65"/>
      <c r="E55" s="62"/>
      <c r="F55" s="7" t="s">
        <v>12</v>
      </c>
      <c r="G55" s="7" t="s">
        <v>13</v>
      </c>
      <c r="H55" s="7" t="s">
        <v>14</v>
      </c>
      <c r="I55" s="57"/>
    </row>
    <row r="56" spans="2:9" ht="15">
      <c r="B56" s="10" t="s">
        <v>15</v>
      </c>
      <c r="C56" s="11" t="s">
        <v>16</v>
      </c>
      <c r="D56" s="8"/>
      <c r="E56" s="8"/>
      <c r="F56" s="7"/>
      <c r="G56" s="7"/>
      <c r="H56" s="7"/>
      <c r="I56" s="9"/>
    </row>
    <row r="57" spans="2:9" ht="15">
      <c r="B57" s="12">
        <v>1</v>
      </c>
      <c r="C57" s="13" t="s">
        <v>17</v>
      </c>
      <c r="D57" s="12" t="s">
        <v>18</v>
      </c>
      <c r="E57" s="14" t="s">
        <v>19</v>
      </c>
      <c r="F57" s="15">
        <f>[2]F1!E10</f>
        <v>194.85</v>
      </c>
      <c r="G57" s="15">
        <f>[2]F1!F10</f>
        <v>272.29000000000002</v>
      </c>
      <c r="H57" s="15">
        <f>[2]F1!G10</f>
        <v>272.29000000000002</v>
      </c>
      <c r="I57" s="16"/>
    </row>
    <row r="58" spans="2:9" ht="15">
      <c r="B58" s="12">
        <f t="shared" ref="B58:B63" si="6">B57+1</f>
        <v>2</v>
      </c>
      <c r="C58" s="17" t="s">
        <v>20</v>
      </c>
      <c r="D58" s="12" t="s">
        <v>18</v>
      </c>
      <c r="E58" s="14" t="s">
        <v>21</v>
      </c>
      <c r="F58" s="15">
        <f>[2]F1!E11</f>
        <v>130.58000000000001</v>
      </c>
      <c r="G58" s="18">
        <f>[2]F1!F11</f>
        <v>124.92</v>
      </c>
      <c r="H58" s="15">
        <f>[2]F1!G11</f>
        <v>124.92</v>
      </c>
      <c r="I58" s="16"/>
    </row>
    <row r="59" spans="2:9" ht="15">
      <c r="B59" s="12">
        <f t="shared" si="6"/>
        <v>3</v>
      </c>
      <c r="C59" s="13" t="s">
        <v>22</v>
      </c>
      <c r="D59" s="12" t="s">
        <v>18</v>
      </c>
      <c r="E59" s="19" t="s">
        <v>23</v>
      </c>
      <c r="F59" s="15">
        <f>[2]F1!E12</f>
        <v>0</v>
      </c>
      <c r="G59" s="15">
        <f>[2]F1!F12</f>
        <v>0</v>
      </c>
      <c r="H59" s="15">
        <f>[2]F1!G12</f>
        <v>0</v>
      </c>
      <c r="I59" s="16"/>
    </row>
    <row r="60" spans="2:9" ht="15">
      <c r="B60" s="12">
        <f t="shared" si="6"/>
        <v>4</v>
      </c>
      <c r="C60" s="17" t="s">
        <v>24</v>
      </c>
      <c r="D60" s="12" t="s">
        <v>18</v>
      </c>
      <c r="E60" s="19" t="s">
        <v>25</v>
      </c>
      <c r="F60" s="15">
        <f>[2]F1!E13</f>
        <v>33.090000000000003</v>
      </c>
      <c r="G60" s="15">
        <f>[2]F1!F13</f>
        <v>45.648606116523318</v>
      </c>
      <c r="H60" s="15">
        <f>[2]F1!G13</f>
        <v>45.65</v>
      </c>
      <c r="I60" s="16"/>
    </row>
    <row r="61" spans="2:9" ht="15">
      <c r="B61" s="12">
        <f t="shared" si="6"/>
        <v>5</v>
      </c>
      <c r="C61" s="13" t="s">
        <v>26</v>
      </c>
      <c r="D61" s="12" t="s">
        <v>18</v>
      </c>
      <c r="E61" s="19" t="s">
        <v>27</v>
      </c>
      <c r="F61" s="15">
        <f>[2]F1!E14</f>
        <v>139.36000000000001</v>
      </c>
      <c r="G61" s="15">
        <f>[2]F1!F14</f>
        <v>153.68</v>
      </c>
      <c r="H61" s="15">
        <f>[2]F1!G14</f>
        <v>153.68</v>
      </c>
      <c r="I61" s="16"/>
    </row>
    <row r="62" spans="2:9" ht="15">
      <c r="B62" s="12">
        <f t="shared" si="6"/>
        <v>6</v>
      </c>
      <c r="C62" s="13" t="s">
        <v>28</v>
      </c>
      <c r="D62" s="12" t="s">
        <v>18</v>
      </c>
      <c r="E62" s="19" t="s">
        <v>29</v>
      </c>
      <c r="F62" s="15">
        <f>[2]F1!E15</f>
        <v>0</v>
      </c>
      <c r="G62" s="15">
        <f>[2]F1!F15</f>
        <v>10.35</v>
      </c>
      <c r="H62" s="15">
        <f>[2]F1!G15</f>
        <v>10.35</v>
      </c>
      <c r="I62" s="16"/>
    </row>
    <row r="63" spans="2:9" ht="15">
      <c r="B63" s="6">
        <f t="shared" si="6"/>
        <v>7</v>
      </c>
      <c r="C63" s="20" t="s">
        <v>16</v>
      </c>
      <c r="D63" s="6" t="s">
        <v>18</v>
      </c>
      <c r="E63" s="19"/>
      <c r="F63" s="15">
        <f>[2]F1!E16</f>
        <v>497.88</v>
      </c>
      <c r="G63" s="15">
        <f>[2]F1!F16</f>
        <v>586.18860611652337</v>
      </c>
      <c r="H63" s="15">
        <f>[2]F1!G16</f>
        <v>586.18999999999994</v>
      </c>
      <c r="I63" s="16"/>
    </row>
    <row r="64" spans="2:9" ht="15">
      <c r="B64" s="6" t="s">
        <v>30</v>
      </c>
      <c r="C64" s="6" t="s">
        <v>31</v>
      </c>
      <c r="D64" s="19"/>
      <c r="E64" s="19"/>
      <c r="F64" s="23">
        <f>[2]F1!E17</f>
        <v>0</v>
      </c>
      <c r="G64" s="24">
        <f>[2]F1!F17</f>
        <v>0</v>
      </c>
      <c r="H64" s="24">
        <f>[2]F1!G17</f>
        <v>0</v>
      </c>
      <c r="I64" s="13"/>
    </row>
    <row r="65" spans="2:9" ht="15">
      <c r="B65" s="12">
        <v>1</v>
      </c>
      <c r="C65" s="19" t="s">
        <v>32</v>
      </c>
      <c r="D65" s="12" t="s">
        <v>33</v>
      </c>
      <c r="E65" s="19" t="s">
        <v>34</v>
      </c>
      <c r="F65" s="21">
        <f>[2]F1!E18</f>
        <v>3.9692936676843393</v>
      </c>
      <c r="G65" s="21">
        <f>[2]F1!F18</f>
        <v>3.5226043211267641</v>
      </c>
      <c r="H65" s="21">
        <f>[2]F1!G18</f>
        <v>3.5226043211267641</v>
      </c>
      <c r="I65" s="13"/>
    </row>
    <row r="66" spans="2:9" ht="15">
      <c r="B66" s="12">
        <f>B65+1</f>
        <v>2</v>
      </c>
      <c r="C66" s="19" t="s">
        <v>35</v>
      </c>
      <c r="D66" s="12" t="s">
        <v>36</v>
      </c>
      <c r="E66" s="19" t="s">
        <v>37</v>
      </c>
      <c r="F66" s="15">
        <f>[2]F1!E19</f>
        <v>3174.0275000000051</v>
      </c>
      <c r="G66" s="15">
        <f>[2]F1!F19</f>
        <v>3174.0275000000051</v>
      </c>
      <c r="H66" s="15">
        <f>[2]F1!G19</f>
        <v>3174.0275000000051</v>
      </c>
      <c r="I66" s="13"/>
    </row>
    <row r="67" spans="2:9" ht="15">
      <c r="B67" s="12">
        <f>B66+1</f>
        <v>3</v>
      </c>
      <c r="C67" s="19" t="s">
        <v>31</v>
      </c>
      <c r="D67" s="12" t="s">
        <v>18</v>
      </c>
      <c r="E67" s="19"/>
      <c r="F67" s="15">
        <f>[2]F1!E20</f>
        <v>1259.7</v>
      </c>
      <c r="G67" s="15">
        <f>[2]F1!F20</f>
        <v>1118.08429868752</v>
      </c>
      <c r="H67" s="15">
        <f>[2]F1!G20</f>
        <v>1118.08429868752</v>
      </c>
      <c r="I67" s="13"/>
    </row>
    <row r="68" spans="2:9" ht="15">
      <c r="B68" s="6" t="s">
        <v>38</v>
      </c>
      <c r="C68" s="6" t="s">
        <v>39</v>
      </c>
      <c r="D68" s="12" t="s">
        <v>18</v>
      </c>
      <c r="E68" s="13"/>
      <c r="F68" s="15">
        <f>[2]F1!E21</f>
        <v>1757.58</v>
      </c>
      <c r="G68" s="15">
        <f>[2]F1!F21</f>
        <v>1704.2729048040433</v>
      </c>
      <c r="H68" s="15">
        <f>[2]F1!G21</f>
        <v>1704.2742986875201</v>
      </c>
      <c r="I68" s="13"/>
    </row>
    <row r="69" spans="2:9">
      <c r="F69" s="22"/>
    </row>
    <row r="72" spans="2:9" ht="15">
      <c r="B72" s="54" t="s">
        <v>0</v>
      </c>
      <c r="C72" s="54"/>
      <c r="D72" s="54"/>
      <c r="E72" s="54"/>
      <c r="F72" s="54"/>
      <c r="G72" s="54"/>
      <c r="H72" s="54"/>
      <c r="I72" s="54"/>
    </row>
    <row r="73" spans="2:9" ht="15">
      <c r="B73" s="54" t="s">
        <v>41</v>
      </c>
      <c r="C73" s="54"/>
      <c r="D73" s="54"/>
      <c r="E73" s="54"/>
      <c r="F73" s="54"/>
      <c r="G73" s="54"/>
      <c r="H73" s="54"/>
      <c r="I73" s="54"/>
    </row>
    <row r="74" spans="2:9" s="4" customFormat="1" ht="15" customHeight="1">
      <c r="B74" s="55" t="s">
        <v>2</v>
      </c>
      <c r="C74" s="55"/>
      <c r="D74" s="55"/>
      <c r="E74" s="55"/>
      <c r="F74" s="55"/>
      <c r="G74" s="55"/>
      <c r="H74" s="55"/>
      <c r="I74" s="55"/>
    </row>
    <row r="76" spans="2:9">
      <c r="H76" s="47" t="s">
        <v>82</v>
      </c>
    </row>
    <row r="77" spans="2:9" ht="15">
      <c r="B77" s="58" t="s">
        <v>3</v>
      </c>
      <c r="C77" s="61" t="s">
        <v>4</v>
      </c>
      <c r="D77" s="63" t="s">
        <v>5</v>
      </c>
      <c r="E77" s="61" t="s">
        <v>6</v>
      </c>
      <c r="F77" s="51" t="s">
        <v>7</v>
      </c>
      <c r="G77" s="52"/>
      <c r="H77" s="53"/>
      <c r="I77" s="56" t="s">
        <v>8</v>
      </c>
    </row>
    <row r="78" spans="2:9" ht="30">
      <c r="B78" s="59"/>
      <c r="C78" s="61"/>
      <c r="D78" s="64"/>
      <c r="E78" s="61"/>
      <c r="F78" s="7" t="s">
        <v>9</v>
      </c>
      <c r="G78" s="7" t="s">
        <v>10</v>
      </c>
      <c r="H78" s="7" t="s">
        <v>11</v>
      </c>
      <c r="I78" s="56"/>
    </row>
    <row r="79" spans="2:9" ht="15">
      <c r="B79" s="60"/>
      <c r="C79" s="62"/>
      <c r="D79" s="65"/>
      <c r="E79" s="62"/>
      <c r="F79" s="7" t="s">
        <v>12</v>
      </c>
      <c r="G79" s="7" t="s">
        <v>13</v>
      </c>
      <c r="H79" s="7" t="s">
        <v>14</v>
      </c>
      <c r="I79" s="57"/>
    </row>
    <row r="80" spans="2:9" ht="15">
      <c r="B80" s="10" t="s">
        <v>15</v>
      </c>
      <c r="C80" s="11" t="s">
        <v>16</v>
      </c>
      <c r="D80" s="8"/>
      <c r="E80" s="8"/>
      <c r="F80" s="7"/>
      <c r="G80" s="7"/>
      <c r="H80" s="7"/>
      <c r="I80" s="9"/>
    </row>
    <row r="81" spans="2:9" ht="15">
      <c r="B81" s="12">
        <v>1</v>
      </c>
      <c r="C81" s="13" t="s">
        <v>17</v>
      </c>
      <c r="D81" s="12" t="s">
        <v>18</v>
      </c>
      <c r="E81" s="14" t="s">
        <v>19</v>
      </c>
      <c r="F81" s="15">
        <f>[3]F1!F11</f>
        <v>484.98</v>
      </c>
      <c r="G81" s="15">
        <f>[3]F1!G11</f>
        <v>548.25</v>
      </c>
      <c r="H81" s="15">
        <f>[3]F1!H11</f>
        <v>548.25</v>
      </c>
      <c r="I81" s="16"/>
    </row>
    <row r="82" spans="2:9" ht="15">
      <c r="B82" s="12">
        <f t="shared" ref="B82:B87" si="7">B81+1</f>
        <v>2</v>
      </c>
      <c r="C82" s="17" t="s">
        <v>20</v>
      </c>
      <c r="D82" s="12" t="s">
        <v>18</v>
      </c>
      <c r="E82" s="14" t="s">
        <v>21</v>
      </c>
      <c r="F82" s="18">
        <f>[3]F1!F12</f>
        <v>232.68</v>
      </c>
      <c r="G82" s="18">
        <f>[3]F1!G12</f>
        <v>258.69</v>
      </c>
      <c r="H82" s="15">
        <f>[3]F1!H12</f>
        <v>258.69</v>
      </c>
      <c r="I82" s="16"/>
    </row>
    <row r="83" spans="2:9" ht="15">
      <c r="B83" s="12">
        <f t="shared" si="7"/>
        <v>3</v>
      </c>
      <c r="C83" s="13" t="s">
        <v>22</v>
      </c>
      <c r="D83" s="12" t="s">
        <v>18</v>
      </c>
      <c r="E83" s="19" t="s">
        <v>23</v>
      </c>
      <c r="F83" s="15">
        <f>[3]F1!F13</f>
        <v>263.85000000000002</v>
      </c>
      <c r="G83" s="15">
        <f>[3]F1!G13</f>
        <v>240.87064474999997</v>
      </c>
      <c r="H83" s="15">
        <f>[3]F1!H13</f>
        <v>240.87064474999997</v>
      </c>
      <c r="I83" s="16"/>
    </row>
    <row r="84" spans="2:9" ht="15">
      <c r="B84" s="12">
        <f t="shared" si="7"/>
        <v>4</v>
      </c>
      <c r="C84" s="17" t="s">
        <v>24</v>
      </c>
      <c r="D84" s="12" t="s">
        <v>18</v>
      </c>
      <c r="E84" s="19" t="s">
        <v>25</v>
      </c>
      <c r="F84" s="15">
        <f>[3]F1!F14</f>
        <v>64.55</v>
      </c>
      <c r="G84" s="15">
        <f>[3]F1!G14</f>
        <v>89.098101430623515</v>
      </c>
      <c r="H84" s="15">
        <f>[3]F1!H14</f>
        <v>89.098101430623515</v>
      </c>
      <c r="I84" s="16"/>
    </row>
    <row r="85" spans="2:9" ht="15">
      <c r="B85" s="12">
        <f t="shared" si="7"/>
        <v>5</v>
      </c>
      <c r="C85" s="13" t="s">
        <v>26</v>
      </c>
      <c r="D85" s="12" t="s">
        <v>18</v>
      </c>
      <c r="E85" s="19" t="s">
        <v>27</v>
      </c>
      <c r="F85" s="15">
        <f>[3]F1!F15</f>
        <v>299.35000000000002</v>
      </c>
      <c r="G85" s="15">
        <f>[3]F1!G15</f>
        <v>317.02</v>
      </c>
      <c r="H85" s="15">
        <f>[3]F1!H15</f>
        <v>317.02</v>
      </c>
      <c r="I85" s="16"/>
    </row>
    <row r="86" spans="2:9" ht="15">
      <c r="B86" s="12">
        <f t="shared" si="7"/>
        <v>6</v>
      </c>
      <c r="C86" s="13" t="s">
        <v>28</v>
      </c>
      <c r="D86" s="12" t="s">
        <v>18</v>
      </c>
      <c r="E86" s="19" t="s">
        <v>29</v>
      </c>
      <c r="F86" s="15">
        <f>[3]F1!F16</f>
        <v>0</v>
      </c>
      <c r="G86" s="15">
        <f>[3]F1!G16</f>
        <v>13.05</v>
      </c>
      <c r="H86" s="15">
        <f>[3]F1!H16</f>
        <v>13.05</v>
      </c>
      <c r="I86" s="16"/>
    </row>
    <row r="87" spans="2:9" ht="15">
      <c r="B87" s="6">
        <f t="shared" si="7"/>
        <v>7</v>
      </c>
      <c r="C87" s="20" t="s">
        <v>16</v>
      </c>
      <c r="D87" s="6" t="s">
        <v>18</v>
      </c>
      <c r="E87" s="19"/>
      <c r="F87" s="15">
        <f>[3]F1!F17</f>
        <v>1345.4100000000003</v>
      </c>
      <c r="G87" s="15">
        <f>[3]F1!G17</f>
        <v>1440.8787461806235</v>
      </c>
      <c r="H87" s="15">
        <f>[3]F1!H17</f>
        <v>1440.8787461806235</v>
      </c>
      <c r="I87" s="16"/>
    </row>
    <row r="88" spans="2:9" ht="15">
      <c r="B88" s="6" t="s">
        <v>30</v>
      </c>
      <c r="C88" s="6" t="s">
        <v>31</v>
      </c>
      <c r="D88" s="19"/>
      <c r="E88" s="19"/>
      <c r="F88" s="23"/>
      <c r="G88" s="24"/>
      <c r="H88" s="24"/>
      <c r="I88" s="13"/>
    </row>
    <row r="89" spans="2:9" ht="15">
      <c r="B89" s="12">
        <v>1</v>
      </c>
      <c r="C89" s="19" t="s">
        <v>32</v>
      </c>
      <c r="D89" s="12" t="s">
        <v>33</v>
      </c>
      <c r="E89" s="19" t="s">
        <v>34</v>
      </c>
      <c r="F89" s="21">
        <f>[3]F1!F19</f>
        <v>3.4983390000000001</v>
      </c>
      <c r="G89" s="21">
        <f>[3]F1!G19</f>
        <v>3.41222128729612</v>
      </c>
      <c r="H89" s="21">
        <f>[3]F1!H19</f>
        <v>3.41222128729612</v>
      </c>
      <c r="I89" s="13"/>
    </row>
    <row r="90" spans="2:9" ht="15">
      <c r="B90" s="12">
        <f>B89+1</f>
        <v>2</v>
      </c>
      <c r="C90" s="19" t="s">
        <v>35</v>
      </c>
      <c r="D90" s="12" t="s">
        <v>36</v>
      </c>
      <c r="E90" s="19" t="s">
        <v>37</v>
      </c>
      <c r="F90" s="15">
        <f>[3]F1!F20</f>
        <v>5756.6149812279009</v>
      </c>
      <c r="G90" s="15">
        <f>[3]F1!G20</f>
        <v>5756.6149812279009</v>
      </c>
      <c r="H90" s="15">
        <f>[3]F1!H20</f>
        <v>5756.6149812279009</v>
      </c>
      <c r="I90" s="13"/>
    </row>
    <row r="91" spans="2:9" ht="15">
      <c r="B91" s="12">
        <f>B90+1</f>
        <v>3</v>
      </c>
      <c r="C91" s="19" t="s">
        <v>31</v>
      </c>
      <c r="D91" s="12" t="s">
        <v>18</v>
      </c>
      <c r="E91" s="19"/>
      <c r="F91" s="15">
        <f>[3]F1!F21</f>
        <v>2013.86</v>
      </c>
      <c r="G91" s="15">
        <f>[3]F1!G21</f>
        <v>1964.2844181713597</v>
      </c>
      <c r="H91" s="15">
        <f>[3]F1!H21</f>
        <v>1964.2844181713597</v>
      </c>
      <c r="I91" s="13"/>
    </row>
    <row r="92" spans="2:9" ht="15">
      <c r="B92" s="6" t="s">
        <v>38</v>
      </c>
      <c r="C92" s="6" t="s">
        <v>39</v>
      </c>
      <c r="D92" s="12" t="s">
        <v>18</v>
      </c>
      <c r="E92" s="13"/>
      <c r="F92" s="15">
        <f>[3]F1!F22</f>
        <v>3359.2700000000004</v>
      </c>
      <c r="G92" s="15">
        <f>[3]F1!G22</f>
        <v>3405.1631643519831</v>
      </c>
      <c r="H92" s="15">
        <f>[3]F1!H22</f>
        <v>3405.1631643519831</v>
      </c>
      <c r="I92" s="13"/>
    </row>
    <row r="93" spans="2:9">
      <c r="F93" s="22"/>
    </row>
    <row r="96" spans="2:9" ht="15">
      <c r="B96" s="54" t="s">
        <v>0</v>
      </c>
      <c r="C96" s="54"/>
      <c r="D96" s="54"/>
      <c r="E96" s="54"/>
      <c r="F96" s="54"/>
      <c r="G96" s="54"/>
      <c r="H96" s="54"/>
      <c r="I96" s="54"/>
    </row>
    <row r="97" spans="2:9" ht="15">
      <c r="B97" s="54" t="s">
        <v>42</v>
      </c>
      <c r="C97" s="54"/>
      <c r="D97" s="54"/>
      <c r="E97" s="54"/>
      <c r="F97" s="54"/>
      <c r="G97" s="54"/>
      <c r="H97" s="54"/>
      <c r="I97" s="54"/>
    </row>
    <row r="98" spans="2:9" s="4" customFormat="1" ht="15" customHeight="1">
      <c r="B98" s="55" t="s">
        <v>2</v>
      </c>
      <c r="C98" s="55"/>
      <c r="D98" s="55"/>
      <c r="E98" s="55"/>
      <c r="F98" s="55"/>
      <c r="G98" s="55"/>
      <c r="H98" s="55"/>
      <c r="I98" s="55"/>
    </row>
    <row r="100" spans="2:9">
      <c r="H100" s="47" t="s">
        <v>82</v>
      </c>
    </row>
    <row r="101" spans="2:9" ht="12.75" customHeight="1">
      <c r="B101" s="58" t="s">
        <v>3</v>
      </c>
      <c r="C101" s="61" t="s">
        <v>4</v>
      </c>
      <c r="D101" s="63" t="s">
        <v>5</v>
      </c>
      <c r="E101" s="61" t="s">
        <v>6</v>
      </c>
      <c r="F101" s="51" t="s">
        <v>7</v>
      </c>
      <c r="G101" s="52"/>
      <c r="H101" s="53"/>
    </row>
    <row r="102" spans="2:9" ht="30" customHeight="1">
      <c r="B102" s="59"/>
      <c r="C102" s="61"/>
      <c r="D102" s="64"/>
      <c r="E102" s="61"/>
      <c r="F102" s="7" t="s">
        <v>9</v>
      </c>
      <c r="G102" s="7" t="s">
        <v>10</v>
      </c>
      <c r="H102" s="7" t="s">
        <v>11</v>
      </c>
    </row>
    <row r="103" spans="2:9" ht="15">
      <c r="B103" s="60"/>
      <c r="C103" s="62"/>
      <c r="D103" s="65"/>
      <c r="E103" s="62"/>
      <c r="F103" s="7" t="s">
        <v>12</v>
      </c>
      <c r="G103" s="7" t="s">
        <v>13</v>
      </c>
      <c r="H103" s="7" t="s">
        <v>14</v>
      </c>
    </row>
    <row r="104" spans="2:9" ht="15">
      <c r="B104" s="10" t="s">
        <v>15</v>
      </c>
      <c r="C104" s="11" t="s">
        <v>16</v>
      </c>
      <c r="D104" s="8"/>
      <c r="E104" s="8"/>
      <c r="F104" s="7"/>
      <c r="G104" s="7"/>
      <c r="H104" s="7"/>
    </row>
    <row r="105" spans="2:9" ht="15">
      <c r="B105" s="12">
        <v>1</v>
      </c>
      <c r="C105" s="13" t="s">
        <v>17</v>
      </c>
      <c r="D105" s="12" t="s">
        <v>18</v>
      </c>
      <c r="E105" s="14" t="s">
        <v>19</v>
      </c>
      <c r="F105" s="15">
        <f>[4]F1!F11</f>
        <v>93.76</v>
      </c>
      <c r="G105" s="15">
        <f>[4]F1!G11</f>
        <v>100.26</v>
      </c>
      <c r="H105" s="15">
        <f>[4]F1!H11</f>
        <v>100.26</v>
      </c>
    </row>
    <row r="106" spans="2:9" ht="15">
      <c r="B106" s="12">
        <f t="shared" ref="B106:B111" si="8">B105+1</f>
        <v>2</v>
      </c>
      <c r="C106" s="17" t="s">
        <v>20</v>
      </c>
      <c r="D106" s="12" t="s">
        <v>18</v>
      </c>
      <c r="E106" s="14" t="s">
        <v>21</v>
      </c>
      <c r="F106" s="18">
        <f>[4]F1!F12</f>
        <v>10.11</v>
      </c>
      <c r="G106" s="18">
        <f>[4]F1!G12</f>
        <v>19.440000000000001</v>
      </c>
      <c r="H106" s="15">
        <f>[4]F1!H12</f>
        <v>19.440000000000001</v>
      </c>
    </row>
    <row r="107" spans="2:9" ht="15">
      <c r="B107" s="12">
        <f t="shared" si="8"/>
        <v>3</v>
      </c>
      <c r="C107" s="13" t="s">
        <v>22</v>
      </c>
      <c r="D107" s="12" t="s">
        <v>18</v>
      </c>
      <c r="E107" s="19" t="s">
        <v>23</v>
      </c>
      <c r="F107" s="15">
        <f>[4]F1!F13</f>
        <v>0</v>
      </c>
      <c r="G107" s="15">
        <f>[4]F1!G13</f>
        <v>0</v>
      </c>
      <c r="H107" s="15">
        <f>[4]F1!H13</f>
        <v>0</v>
      </c>
    </row>
    <row r="108" spans="2:9" ht="15">
      <c r="B108" s="12">
        <f t="shared" si="8"/>
        <v>4</v>
      </c>
      <c r="C108" s="17" t="s">
        <v>24</v>
      </c>
      <c r="D108" s="12" t="s">
        <v>18</v>
      </c>
      <c r="E108" s="19" t="s">
        <v>25</v>
      </c>
      <c r="F108" s="15">
        <f>[4]F1!F14</f>
        <v>6.79</v>
      </c>
      <c r="G108" s="15">
        <f>[4]F1!G14</f>
        <v>8.19</v>
      </c>
      <c r="H108" s="15">
        <f>[4]F1!H14</f>
        <v>8.19</v>
      </c>
    </row>
    <row r="109" spans="2:9" ht="15">
      <c r="B109" s="12">
        <f t="shared" si="8"/>
        <v>5</v>
      </c>
      <c r="C109" s="13" t="s">
        <v>26</v>
      </c>
      <c r="D109" s="12" t="s">
        <v>18</v>
      </c>
      <c r="E109" s="19" t="s">
        <v>27</v>
      </c>
      <c r="F109" s="15">
        <f>[4]F1!F15</f>
        <v>7.16</v>
      </c>
      <c r="G109" s="15">
        <f>[4]F1!G15</f>
        <v>7.9</v>
      </c>
      <c r="H109" s="15">
        <f>[4]F1!H15</f>
        <v>7.9</v>
      </c>
    </row>
    <row r="110" spans="2:9" ht="15">
      <c r="B110" s="12">
        <f t="shared" si="8"/>
        <v>6</v>
      </c>
      <c r="C110" s="13" t="s">
        <v>28</v>
      </c>
      <c r="D110" s="12" t="s">
        <v>18</v>
      </c>
      <c r="E110" s="19" t="s">
        <v>29</v>
      </c>
      <c r="F110" s="15">
        <f>[4]F1!F16</f>
        <v>0</v>
      </c>
      <c r="G110" s="15">
        <f>[4]F1!G16</f>
        <v>1.71</v>
      </c>
      <c r="H110" s="15">
        <f>[4]F1!H16</f>
        <v>1.71</v>
      </c>
    </row>
    <row r="111" spans="2:9" ht="15">
      <c r="B111" s="6">
        <f t="shared" si="8"/>
        <v>7</v>
      </c>
      <c r="C111" s="20" t="s">
        <v>16</v>
      </c>
      <c r="D111" s="6" t="s">
        <v>18</v>
      </c>
      <c r="E111" s="19"/>
      <c r="F111" s="15">
        <f>[4]F1!F17</f>
        <v>117.82000000000001</v>
      </c>
      <c r="G111" s="15">
        <f>[4]F1!G17</f>
        <v>134.07999999999998</v>
      </c>
      <c r="H111" s="15">
        <f>[4]F1!H17</f>
        <v>134.07999999999998</v>
      </c>
    </row>
    <row r="112" spans="2:9" ht="15">
      <c r="B112" s="6" t="s">
        <v>30</v>
      </c>
      <c r="C112" s="6" t="s">
        <v>31</v>
      </c>
      <c r="D112" s="19"/>
      <c r="E112" s="19"/>
      <c r="F112" s="23"/>
      <c r="G112" s="24"/>
      <c r="H112" s="24"/>
    </row>
    <row r="113" spans="2:9" ht="15">
      <c r="B113" s="12">
        <v>1</v>
      </c>
      <c r="C113" s="19" t="s">
        <v>32</v>
      </c>
      <c r="D113" s="12" t="s">
        <v>33</v>
      </c>
      <c r="E113" s="19" t="s">
        <v>34</v>
      </c>
      <c r="F113" s="21">
        <f>[4]F1!F19</f>
        <v>4.7097090000000001</v>
      </c>
      <c r="G113" s="21">
        <f>[4]F1!G19</f>
        <v>5.5972033470970173</v>
      </c>
      <c r="H113" s="21">
        <f>[4]F1!H19</f>
        <v>5.5972033470970173</v>
      </c>
    </row>
    <row r="114" spans="2:9" ht="15">
      <c r="B114" s="12">
        <f>B113+1</f>
        <v>2</v>
      </c>
      <c r="C114" s="19" t="s">
        <v>35</v>
      </c>
      <c r="D114" s="12" t="s">
        <v>36</v>
      </c>
      <c r="E114" s="19" t="s">
        <v>37</v>
      </c>
      <c r="F114" s="15">
        <f>[4]F1!F20</f>
        <v>219.05600000000001</v>
      </c>
      <c r="G114" s="15">
        <f>[4]F1!G20</f>
        <v>219.05600000000001</v>
      </c>
      <c r="H114" s="15">
        <f>[4]F1!H20</f>
        <v>219.05600000000001</v>
      </c>
    </row>
    <row r="115" spans="2:9" ht="15">
      <c r="B115" s="12">
        <f>B114+1</f>
        <v>3</v>
      </c>
      <c r="C115" s="19" t="s">
        <v>31</v>
      </c>
      <c r="D115" s="12" t="s">
        <v>18</v>
      </c>
      <c r="E115" s="19"/>
      <c r="F115" s="15">
        <f>[4]F1!F21</f>
        <v>103.17</v>
      </c>
      <c r="G115" s="15">
        <f>[4]F1!G21</f>
        <v>122.61009764016842</v>
      </c>
      <c r="H115" s="15">
        <f>[4]F1!H21</f>
        <v>122.61009764016842</v>
      </c>
    </row>
    <row r="116" spans="2:9" ht="15">
      <c r="B116" s="6" t="s">
        <v>38</v>
      </c>
      <c r="C116" s="6" t="s">
        <v>39</v>
      </c>
      <c r="D116" s="12" t="s">
        <v>18</v>
      </c>
      <c r="E116" s="13"/>
      <c r="F116" s="15">
        <f>[4]F1!F22</f>
        <v>220.99</v>
      </c>
      <c r="G116" s="15">
        <f>[4]F1!G22</f>
        <v>256.6900976401684</v>
      </c>
      <c r="H116" s="15">
        <f>[4]F1!H22</f>
        <v>256.6900976401684</v>
      </c>
    </row>
    <row r="117" spans="2:9" ht="15">
      <c r="B117" s="43"/>
      <c r="C117" s="43"/>
      <c r="D117" s="44"/>
      <c r="E117" s="45"/>
      <c r="F117" s="46"/>
      <c r="G117" s="46"/>
      <c r="H117" s="46"/>
    </row>
    <row r="118" spans="2:9" ht="15">
      <c r="B118" s="54" t="s">
        <v>0</v>
      </c>
      <c r="C118" s="54"/>
      <c r="D118" s="54"/>
      <c r="E118" s="54"/>
      <c r="F118" s="54"/>
      <c r="G118" s="54"/>
      <c r="H118" s="54"/>
      <c r="I118" s="54"/>
    </row>
    <row r="119" spans="2:9" ht="15">
      <c r="B119" s="54" t="s">
        <v>43</v>
      </c>
      <c r="C119" s="54"/>
      <c r="D119" s="54"/>
      <c r="E119" s="54"/>
      <c r="F119" s="54"/>
      <c r="G119" s="54"/>
      <c r="H119" s="54"/>
      <c r="I119" s="54"/>
    </row>
    <row r="120" spans="2:9" s="4" customFormat="1" ht="15" customHeight="1">
      <c r="B120" s="55" t="s">
        <v>2</v>
      </c>
      <c r="C120" s="55"/>
      <c r="D120" s="55"/>
      <c r="E120" s="55"/>
      <c r="F120" s="55"/>
      <c r="G120" s="55"/>
      <c r="H120" s="55"/>
      <c r="I120" s="55"/>
    </row>
    <row r="122" spans="2:9">
      <c r="H122" s="47" t="s">
        <v>82</v>
      </c>
    </row>
    <row r="123" spans="2:9" ht="12.75" customHeight="1">
      <c r="B123" s="58" t="s">
        <v>3</v>
      </c>
      <c r="C123" s="61" t="s">
        <v>4</v>
      </c>
      <c r="D123" s="63" t="s">
        <v>5</v>
      </c>
      <c r="E123" s="61" t="s">
        <v>6</v>
      </c>
      <c r="F123" s="51" t="s">
        <v>7</v>
      </c>
      <c r="G123" s="52"/>
      <c r="H123" s="53"/>
      <c r="I123" s="56" t="s">
        <v>8</v>
      </c>
    </row>
    <row r="124" spans="2:9" ht="30" customHeight="1">
      <c r="B124" s="59"/>
      <c r="C124" s="61"/>
      <c r="D124" s="64"/>
      <c r="E124" s="61"/>
      <c r="F124" s="7" t="s">
        <v>9</v>
      </c>
      <c r="G124" s="7" t="s">
        <v>10</v>
      </c>
      <c r="H124" s="7" t="s">
        <v>11</v>
      </c>
      <c r="I124" s="56"/>
    </row>
    <row r="125" spans="2:9" ht="15">
      <c r="B125" s="60"/>
      <c r="C125" s="62"/>
      <c r="D125" s="65"/>
      <c r="E125" s="62"/>
      <c r="F125" s="7" t="s">
        <v>12</v>
      </c>
      <c r="G125" s="7" t="s">
        <v>13</v>
      </c>
      <c r="H125" s="7" t="s">
        <v>14</v>
      </c>
      <c r="I125" s="57"/>
    </row>
    <row r="126" spans="2:9" ht="15">
      <c r="B126" s="10" t="s">
        <v>15</v>
      </c>
      <c r="C126" s="11" t="s">
        <v>16</v>
      </c>
      <c r="D126" s="8"/>
      <c r="E126" s="8"/>
      <c r="F126" s="7"/>
      <c r="G126" s="7"/>
      <c r="H126" s="7"/>
      <c r="I126" s="9"/>
    </row>
    <row r="127" spans="2:9" ht="15">
      <c r="B127" s="12">
        <v>1</v>
      </c>
      <c r="C127" s="13" t="s">
        <v>17</v>
      </c>
      <c r="D127" s="12" t="s">
        <v>18</v>
      </c>
      <c r="E127" s="14" t="s">
        <v>19</v>
      </c>
      <c r="F127" s="15">
        <f>[5]F1!F11</f>
        <v>168.64</v>
      </c>
      <c r="G127" s="15">
        <f>[5]F1!G11</f>
        <v>215.58</v>
      </c>
      <c r="H127" s="15">
        <f>[5]F1!H11</f>
        <v>215.58</v>
      </c>
      <c r="I127" s="16"/>
    </row>
    <row r="128" spans="2:9" ht="15">
      <c r="B128" s="12">
        <f t="shared" ref="B128:B133" si="9">B127+1</f>
        <v>2</v>
      </c>
      <c r="C128" s="17" t="s">
        <v>20</v>
      </c>
      <c r="D128" s="12" t="s">
        <v>18</v>
      </c>
      <c r="E128" s="14" t="s">
        <v>21</v>
      </c>
      <c r="F128" s="18">
        <f>[5]F1!F12</f>
        <v>74.16</v>
      </c>
      <c r="G128" s="18">
        <f>[5]F1!G12</f>
        <v>17.489999999999998</v>
      </c>
      <c r="H128" s="15">
        <f>[5]F1!H12</f>
        <v>17.489999999999998</v>
      </c>
      <c r="I128" s="16"/>
    </row>
    <row r="129" spans="2:9" ht="15">
      <c r="B129" s="12">
        <f t="shared" si="9"/>
        <v>3</v>
      </c>
      <c r="C129" s="13" t="s">
        <v>22</v>
      </c>
      <c r="D129" s="12" t="s">
        <v>18</v>
      </c>
      <c r="E129" s="19" t="s">
        <v>23</v>
      </c>
      <c r="F129" s="15">
        <f>[5]F1!F13</f>
        <v>0</v>
      </c>
      <c r="G129" s="15">
        <f>[5]F1!G13</f>
        <v>0</v>
      </c>
      <c r="H129" s="15">
        <f>[5]F1!H13</f>
        <v>0</v>
      </c>
      <c r="I129" s="16"/>
    </row>
    <row r="130" spans="2:9" ht="15">
      <c r="B130" s="12">
        <f t="shared" si="9"/>
        <v>4</v>
      </c>
      <c r="C130" s="17" t="s">
        <v>24</v>
      </c>
      <c r="D130" s="12" t="s">
        <v>18</v>
      </c>
      <c r="E130" s="19" t="s">
        <v>25</v>
      </c>
      <c r="F130" s="15">
        <f>[5]F1!F14</f>
        <v>33.46</v>
      </c>
      <c r="G130" s="15">
        <f>[5]F1!G14</f>
        <v>41.396730529408508</v>
      </c>
      <c r="H130" s="15">
        <f>[5]F1!H14</f>
        <v>41.396730529408508</v>
      </c>
      <c r="I130" s="16"/>
    </row>
    <row r="131" spans="2:9" ht="15">
      <c r="B131" s="12">
        <f t="shared" si="9"/>
        <v>5</v>
      </c>
      <c r="C131" s="13" t="s">
        <v>26</v>
      </c>
      <c r="D131" s="12" t="s">
        <v>18</v>
      </c>
      <c r="E131" s="19" t="s">
        <v>27</v>
      </c>
      <c r="F131" s="15">
        <f>[5]F1!F15</f>
        <v>143.61000000000001</v>
      </c>
      <c r="G131" s="15">
        <f>[5]F1!G15</f>
        <v>158.38999999999999</v>
      </c>
      <c r="H131" s="15">
        <f>[5]F1!H15</f>
        <v>158.38999999999999</v>
      </c>
      <c r="I131" s="16"/>
    </row>
    <row r="132" spans="2:9" ht="15">
      <c r="B132" s="12">
        <f t="shared" si="9"/>
        <v>6</v>
      </c>
      <c r="C132" s="13" t="s">
        <v>28</v>
      </c>
      <c r="D132" s="12" t="s">
        <v>18</v>
      </c>
      <c r="E132" s="19" t="s">
        <v>29</v>
      </c>
      <c r="F132" s="15">
        <f>[5]F1!F16</f>
        <v>0</v>
      </c>
      <c r="G132" s="15">
        <f>[5]F1!G16</f>
        <v>26.55</v>
      </c>
      <c r="H132" s="15">
        <f>[5]F1!H16</f>
        <v>26.55</v>
      </c>
      <c r="I132" s="16"/>
    </row>
    <row r="133" spans="2:9" ht="15">
      <c r="B133" s="6">
        <f t="shared" si="9"/>
        <v>7</v>
      </c>
      <c r="C133" s="20" t="s">
        <v>16</v>
      </c>
      <c r="D133" s="6" t="s">
        <v>18</v>
      </c>
      <c r="E133" s="19"/>
      <c r="F133" s="15">
        <f>[5]F1!F17</f>
        <v>419.87</v>
      </c>
      <c r="G133" s="15">
        <f>[5]F1!G17</f>
        <v>406.30673052940853</v>
      </c>
      <c r="H133" s="15">
        <f>[5]F1!H17</f>
        <v>406.30673052940853</v>
      </c>
      <c r="I133" s="16"/>
    </row>
    <row r="134" spans="2:9" ht="15">
      <c r="B134" s="6" t="s">
        <v>30</v>
      </c>
      <c r="C134" s="6" t="s">
        <v>31</v>
      </c>
      <c r="D134" s="19"/>
      <c r="E134" s="19"/>
      <c r="F134" s="23"/>
      <c r="G134" s="24"/>
      <c r="H134" s="24"/>
      <c r="I134" s="13"/>
    </row>
    <row r="135" spans="2:9" ht="15">
      <c r="B135" s="12">
        <v>1</v>
      </c>
      <c r="C135" s="19" t="s">
        <v>32</v>
      </c>
      <c r="D135" s="12" t="s">
        <v>33</v>
      </c>
      <c r="E135" s="19" t="s">
        <v>34</v>
      </c>
      <c r="F135" s="21">
        <f>[5]F1!F19</f>
        <v>3.509356926080506</v>
      </c>
      <c r="G135" s="21">
        <f>[5]F1!G19</f>
        <v>3.2193609067934177</v>
      </c>
      <c r="H135" s="21">
        <f>[5]F1!H19</f>
        <v>3.2193609067934177</v>
      </c>
      <c r="I135" s="13"/>
    </row>
    <row r="136" spans="2:9" ht="15">
      <c r="B136" s="12">
        <f>B135+1</f>
        <v>2</v>
      </c>
      <c r="C136" s="19" t="s">
        <v>35</v>
      </c>
      <c r="D136" s="12" t="s">
        <v>36</v>
      </c>
      <c r="E136" s="19" t="s">
        <v>37</v>
      </c>
      <c r="F136" s="15">
        <f>[5]F1!F20</f>
        <v>3521.3104872727276</v>
      </c>
      <c r="G136" s="15">
        <f>[5]F1!G20</f>
        <v>3521.3104872727276</v>
      </c>
      <c r="H136" s="15">
        <f>[5]F1!H20</f>
        <v>3521.3104872727276</v>
      </c>
      <c r="I136" s="13"/>
    </row>
    <row r="137" spans="2:9" ht="15">
      <c r="B137" s="12">
        <f>B136+1</f>
        <v>3</v>
      </c>
      <c r="C137" s="19" t="s">
        <v>31</v>
      </c>
      <c r="D137" s="12" t="s">
        <v>18</v>
      </c>
      <c r="E137" s="19"/>
      <c r="F137" s="15">
        <f>[5]F1!F21</f>
        <v>1235.72</v>
      </c>
      <c r="G137" s="15">
        <f>[5]F1!G21</f>
        <v>1133.63693234075</v>
      </c>
      <c r="H137" s="15">
        <f>[5]F1!H21</f>
        <v>1133.63693234075</v>
      </c>
      <c r="I137" s="13"/>
    </row>
    <row r="138" spans="2:9" ht="15">
      <c r="B138" s="6" t="s">
        <v>38</v>
      </c>
      <c r="C138" s="6" t="s">
        <v>39</v>
      </c>
      <c r="D138" s="12" t="s">
        <v>18</v>
      </c>
      <c r="E138" s="13"/>
      <c r="F138" s="15">
        <f>[5]F1!F22</f>
        <v>1655.5900000000001</v>
      </c>
      <c r="G138" s="15">
        <f>[5]F1!G22</f>
        <v>1539.9436628701585</v>
      </c>
      <c r="H138" s="15">
        <f>[5]F1!H22</f>
        <v>1539.9436628701585</v>
      </c>
      <c r="I138" s="13"/>
    </row>
    <row r="139" spans="2:9">
      <c r="F139" s="22"/>
    </row>
    <row r="140" spans="2:9">
      <c r="F140" s="22"/>
    </row>
    <row r="142" spans="2:9" ht="15">
      <c r="B142" s="54" t="s">
        <v>0</v>
      </c>
      <c r="C142" s="54"/>
      <c r="D142" s="54"/>
      <c r="E142" s="54"/>
      <c r="F142" s="54"/>
      <c r="G142" s="54"/>
      <c r="H142" s="54"/>
      <c r="I142" s="54"/>
    </row>
    <row r="143" spans="2:9" ht="15">
      <c r="B143" s="54" t="s">
        <v>44</v>
      </c>
      <c r="C143" s="54"/>
      <c r="D143" s="54"/>
      <c r="E143" s="54"/>
      <c r="F143" s="54"/>
      <c r="G143" s="54"/>
      <c r="H143" s="54"/>
      <c r="I143" s="54"/>
    </row>
    <row r="144" spans="2:9" s="4" customFormat="1" ht="15" customHeight="1">
      <c r="B144" s="55" t="s">
        <v>2</v>
      </c>
      <c r="C144" s="55"/>
      <c r="D144" s="55"/>
      <c r="E144" s="55"/>
      <c r="F144" s="55"/>
      <c r="G144" s="55"/>
      <c r="H144" s="55"/>
      <c r="I144" s="55"/>
    </row>
    <row r="146" spans="2:9">
      <c r="H146" s="47" t="s">
        <v>82</v>
      </c>
    </row>
    <row r="147" spans="2:9" ht="12.75" customHeight="1">
      <c r="B147" s="58" t="s">
        <v>3</v>
      </c>
      <c r="C147" s="61" t="s">
        <v>4</v>
      </c>
      <c r="D147" s="63" t="s">
        <v>5</v>
      </c>
      <c r="E147" s="61" t="s">
        <v>6</v>
      </c>
      <c r="F147" s="51" t="s">
        <v>7</v>
      </c>
      <c r="G147" s="52"/>
      <c r="H147" s="53"/>
      <c r="I147" s="56" t="s">
        <v>8</v>
      </c>
    </row>
    <row r="148" spans="2:9" ht="30" customHeight="1">
      <c r="B148" s="59"/>
      <c r="C148" s="61"/>
      <c r="D148" s="64"/>
      <c r="E148" s="61"/>
      <c r="F148" s="7" t="s">
        <v>9</v>
      </c>
      <c r="G148" s="7" t="s">
        <v>10</v>
      </c>
      <c r="H148" s="7" t="s">
        <v>11</v>
      </c>
      <c r="I148" s="56"/>
    </row>
    <row r="149" spans="2:9" ht="15">
      <c r="B149" s="60"/>
      <c r="C149" s="62"/>
      <c r="D149" s="65"/>
      <c r="E149" s="62"/>
      <c r="F149" s="7" t="s">
        <v>12</v>
      </c>
      <c r="G149" s="7" t="s">
        <v>13</v>
      </c>
      <c r="H149" s="7" t="s">
        <v>14</v>
      </c>
      <c r="I149" s="57"/>
    </row>
    <row r="150" spans="2:9" ht="15">
      <c r="B150" s="10" t="s">
        <v>15</v>
      </c>
      <c r="C150" s="11" t="s">
        <v>16</v>
      </c>
      <c r="D150" s="8"/>
      <c r="E150" s="8"/>
      <c r="F150" s="7"/>
      <c r="G150" s="7"/>
      <c r="H150" s="7"/>
      <c r="I150" s="9"/>
    </row>
    <row r="151" spans="2:9" ht="15">
      <c r="B151" s="12">
        <v>1</v>
      </c>
      <c r="C151" s="13" t="s">
        <v>17</v>
      </c>
      <c r="D151" s="12" t="s">
        <v>18</v>
      </c>
      <c r="E151" s="14" t="s">
        <v>19</v>
      </c>
      <c r="F151" s="15">
        <f>[6]F1!F11</f>
        <v>189.93</v>
      </c>
      <c r="G151" s="15">
        <f>[6]F1!G11</f>
        <v>258.69</v>
      </c>
      <c r="H151" s="15">
        <f>[6]F1!H11</f>
        <v>258.69</v>
      </c>
      <c r="I151" s="16"/>
    </row>
    <row r="152" spans="2:9" ht="15">
      <c r="B152" s="12">
        <f t="shared" ref="B152:B157" si="10">B151+1</f>
        <v>2</v>
      </c>
      <c r="C152" s="17" t="s">
        <v>20</v>
      </c>
      <c r="D152" s="12" t="s">
        <v>18</v>
      </c>
      <c r="E152" s="14" t="s">
        <v>21</v>
      </c>
      <c r="F152" s="18">
        <f>[6]F1!F12</f>
        <v>180.11</v>
      </c>
      <c r="G152" s="18">
        <f>[6]F1!G12</f>
        <v>194.41</v>
      </c>
      <c r="H152" s="15">
        <f>[6]F1!H12</f>
        <v>194.41</v>
      </c>
      <c r="I152" s="16"/>
    </row>
    <row r="153" spans="2:9" ht="15">
      <c r="B153" s="12">
        <f t="shared" si="10"/>
        <v>3</v>
      </c>
      <c r="C153" s="13" t="s">
        <v>22</v>
      </c>
      <c r="D153" s="12" t="s">
        <v>18</v>
      </c>
      <c r="E153" s="19" t="s">
        <v>23</v>
      </c>
      <c r="F153" s="15">
        <f>[6]F1!F13</f>
        <v>120.73</v>
      </c>
      <c r="G153" s="15">
        <f>[6]F1!G13</f>
        <v>129.47</v>
      </c>
      <c r="H153" s="15">
        <f>[6]F1!H13</f>
        <v>129.47</v>
      </c>
      <c r="I153" s="16"/>
    </row>
    <row r="154" spans="2:9" ht="15">
      <c r="B154" s="12">
        <f t="shared" si="10"/>
        <v>4</v>
      </c>
      <c r="C154" s="17" t="s">
        <v>24</v>
      </c>
      <c r="D154" s="12" t="s">
        <v>18</v>
      </c>
      <c r="E154" s="19" t="s">
        <v>25</v>
      </c>
      <c r="F154" s="15">
        <f>[6]F1!F14</f>
        <v>42.74</v>
      </c>
      <c r="G154" s="15">
        <f>[6]F1!G14</f>
        <v>55.766434316818199</v>
      </c>
      <c r="H154" s="15">
        <f>[6]F1!H14</f>
        <v>55.766434316818199</v>
      </c>
      <c r="I154" s="16"/>
    </row>
    <row r="155" spans="2:9" ht="15">
      <c r="B155" s="12">
        <f t="shared" si="10"/>
        <v>5</v>
      </c>
      <c r="C155" s="13" t="s">
        <v>26</v>
      </c>
      <c r="D155" s="12" t="s">
        <v>18</v>
      </c>
      <c r="E155" s="19" t="s">
        <v>27</v>
      </c>
      <c r="F155" s="15">
        <f>[6]F1!F15</f>
        <v>215.68</v>
      </c>
      <c r="G155" s="15">
        <f>[6]F1!G15</f>
        <v>233.98</v>
      </c>
      <c r="H155" s="15">
        <f>[6]F1!H15</f>
        <v>233.98</v>
      </c>
      <c r="I155" s="16"/>
    </row>
    <row r="156" spans="2:9" ht="15">
      <c r="B156" s="12">
        <f t="shared" si="10"/>
        <v>6</v>
      </c>
      <c r="C156" s="13" t="s">
        <v>28</v>
      </c>
      <c r="D156" s="12" t="s">
        <v>18</v>
      </c>
      <c r="E156" s="19" t="s">
        <v>29</v>
      </c>
      <c r="F156" s="15">
        <f>[6]F1!F16</f>
        <v>0</v>
      </c>
      <c r="G156" s="15">
        <f>[6]F1!G16</f>
        <v>31.86</v>
      </c>
      <c r="H156" s="15">
        <f>[6]F1!H16</f>
        <v>31.86</v>
      </c>
      <c r="I156" s="16"/>
    </row>
    <row r="157" spans="2:9" ht="15">
      <c r="B157" s="6">
        <f t="shared" si="10"/>
        <v>7</v>
      </c>
      <c r="C157" s="20" t="s">
        <v>16</v>
      </c>
      <c r="D157" s="6" t="s">
        <v>18</v>
      </c>
      <c r="E157" s="19"/>
      <c r="F157" s="15">
        <f>[6]F1!F17</f>
        <v>749.19</v>
      </c>
      <c r="G157" s="15">
        <f>[6]F1!G17</f>
        <v>840.45643431681822</v>
      </c>
      <c r="H157" s="15">
        <f>[6]F1!H17</f>
        <v>840.45643431681822</v>
      </c>
      <c r="I157" s="16"/>
    </row>
    <row r="158" spans="2:9" ht="15">
      <c r="B158" s="6" t="s">
        <v>30</v>
      </c>
      <c r="C158" s="6" t="s">
        <v>31</v>
      </c>
      <c r="D158" s="19"/>
      <c r="E158" s="19"/>
      <c r="F158" s="23">
        <f>[6]F1!F18</f>
        <v>0</v>
      </c>
      <c r="G158" s="24">
        <f>[6]F1!G18</f>
        <v>0</v>
      </c>
      <c r="H158" s="24">
        <f>[6]F1!H18</f>
        <v>0</v>
      </c>
      <c r="I158" s="13"/>
    </row>
    <row r="159" spans="2:9" ht="15">
      <c r="B159" s="12">
        <v>1</v>
      </c>
      <c r="C159" s="19" t="s">
        <v>32</v>
      </c>
      <c r="D159" s="12" t="s">
        <v>33</v>
      </c>
      <c r="E159" s="19" t="s">
        <v>34</v>
      </c>
      <c r="F159" s="21">
        <f>[6]F1!F19</f>
        <v>3.4255950719637895</v>
      </c>
      <c r="G159" s="21">
        <f>[6]F1!G19</f>
        <v>3.2397279035963775</v>
      </c>
      <c r="H159" s="21">
        <f>[6]F1!H19</f>
        <v>3.2397279035963775</v>
      </c>
      <c r="I159" s="13"/>
    </row>
    <row r="160" spans="2:9" ht="15">
      <c r="B160" s="12">
        <f>B159+1</f>
        <v>2</v>
      </c>
      <c r="C160" s="19" t="s">
        <v>35</v>
      </c>
      <c r="D160" s="12" t="s">
        <v>36</v>
      </c>
      <c r="E160" s="19" t="s">
        <v>37</v>
      </c>
      <c r="F160" s="15">
        <f>[6]F1!F20</f>
        <v>4218.9999047272722</v>
      </c>
      <c r="G160" s="15">
        <f>[6]F1!G20</f>
        <v>4218.9999047272722</v>
      </c>
      <c r="H160" s="15">
        <f>[6]F1!H20</f>
        <v>4218.9999047272722</v>
      </c>
      <c r="I160" s="13"/>
    </row>
    <row r="161" spans="2:9" ht="15">
      <c r="B161" s="12">
        <f>B160+1</f>
        <v>3</v>
      </c>
      <c r="C161" s="19" t="s">
        <v>31</v>
      </c>
      <c r="D161" s="12" t="s">
        <v>18</v>
      </c>
      <c r="E161" s="19"/>
      <c r="F161" s="15">
        <f>[6]F1!F21</f>
        <v>1445.26</v>
      </c>
      <c r="G161" s="15">
        <f>[6]F1!G21</f>
        <v>1366.8411716615403</v>
      </c>
      <c r="H161" s="15">
        <f>[6]F1!H21</f>
        <v>1366.8411716615403</v>
      </c>
      <c r="I161" s="13"/>
    </row>
    <row r="162" spans="2:9" ht="15">
      <c r="B162" s="6" t="s">
        <v>38</v>
      </c>
      <c r="C162" s="6" t="s">
        <v>39</v>
      </c>
      <c r="D162" s="12" t="s">
        <v>18</v>
      </c>
      <c r="E162" s="13"/>
      <c r="F162" s="15">
        <f>[6]F1!F22</f>
        <v>2194.4499999999998</v>
      </c>
      <c r="G162" s="15">
        <f>[6]F1!G22</f>
        <v>2207.2976059783587</v>
      </c>
      <c r="H162" s="15">
        <f>[6]F1!H22</f>
        <v>2207.2976059783587</v>
      </c>
      <c r="I162" s="13"/>
    </row>
    <row r="163" spans="2:9">
      <c r="F163" s="22"/>
    </row>
    <row r="166" spans="2:9" ht="15">
      <c r="B166" s="54" t="s">
        <v>0</v>
      </c>
      <c r="C166" s="54"/>
      <c r="D166" s="54"/>
      <c r="E166" s="54"/>
      <c r="F166" s="54"/>
      <c r="G166" s="54"/>
      <c r="H166" s="54"/>
      <c r="I166" s="54"/>
    </row>
    <row r="167" spans="2:9" ht="15">
      <c r="B167" s="54" t="s">
        <v>45</v>
      </c>
      <c r="C167" s="54"/>
      <c r="D167" s="54"/>
      <c r="E167" s="54"/>
      <c r="F167" s="54"/>
      <c r="G167" s="54"/>
      <c r="H167" s="54"/>
      <c r="I167" s="54"/>
    </row>
    <row r="168" spans="2:9" s="4" customFormat="1" ht="15" customHeight="1">
      <c r="B168" s="55" t="s">
        <v>2</v>
      </c>
      <c r="C168" s="55"/>
      <c r="D168" s="55"/>
      <c r="E168" s="55"/>
      <c r="F168" s="55"/>
      <c r="G168" s="55"/>
      <c r="H168" s="55"/>
      <c r="I168" s="55"/>
    </row>
    <row r="170" spans="2:9">
      <c r="H170" s="47" t="s">
        <v>82</v>
      </c>
    </row>
    <row r="171" spans="2:9" ht="12.75" customHeight="1">
      <c r="B171" s="58" t="s">
        <v>3</v>
      </c>
      <c r="C171" s="61" t="s">
        <v>4</v>
      </c>
      <c r="D171" s="63" t="s">
        <v>5</v>
      </c>
      <c r="E171" s="61" t="s">
        <v>6</v>
      </c>
      <c r="F171" s="51" t="s">
        <v>7</v>
      </c>
      <c r="G171" s="52"/>
      <c r="H171" s="53"/>
      <c r="I171" s="56" t="s">
        <v>8</v>
      </c>
    </row>
    <row r="172" spans="2:9" ht="30" customHeight="1">
      <c r="B172" s="59"/>
      <c r="C172" s="61"/>
      <c r="D172" s="64"/>
      <c r="E172" s="61"/>
      <c r="F172" s="7" t="s">
        <v>9</v>
      </c>
      <c r="G172" s="7" t="s">
        <v>10</v>
      </c>
      <c r="H172" s="7" t="s">
        <v>11</v>
      </c>
      <c r="I172" s="56"/>
    </row>
    <row r="173" spans="2:9" ht="15">
      <c r="B173" s="60"/>
      <c r="C173" s="62"/>
      <c r="D173" s="65"/>
      <c r="E173" s="62"/>
      <c r="F173" s="7" t="s">
        <v>12</v>
      </c>
      <c r="G173" s="7" t="s">
        <v>13</v>
      </c>
      <c r="H173" s="7" t="s">
        <v>14</v>
      </c>
      <c r="I173" s="57"/>
    </row>
    <row r="174" spans="2:9" ht="15">
      <c r="B174" s="10" t="s">
        <v>15</v>
      </c>
      <c r="C174" s="11" t="s">
        <v>16</v>
      </c>
      <c r="D174" s="8"/>
      <c r="E174" s="8"/>
      <c r="F174" s="7"/>
      <c r="G174" s="7"/>
      <c r="H174" s="7"/>
      <c r="I174" s="9"/>
    </row>
    <row r="175" spans="2:9" ht="15">
      <c r="B175" s="12">
        <v>1</v>
      </c>
      <c r="C175" s="13" t="s">
        <v>17</v>
      </c>
      <c r="D175" s="12" t="s">
        <v>18</v>
      </c>
      <c r="E175" s="14" t="s">
        <v>19</v>
      </c>
      <c r="F175" s="15">
        <f>[7]F1!F11</f>
        <v>169.55</v>
      </c>
      <c r="G175" s="15">
        <f>[7]F1!G11</f>
        <v>439.46</v>
      </c>
      <c r="H175" s="15">
        <f>[7]F1!H11</f>
        <v>439.46</v>
      </c>
      <c r="I175" s="16"/>
    </row>
    <row r="176" spans="2:9" ht="15">
      <c r="B176" s="12">
        <f t="shared" ref="B176:B181" si="11">B175+1</f>
        <v>2</v>
      </c>
      <c r="C176" s="17" t="s">
        <v>20</v>
      </c>
      <c r="D176" s="12" t="s">
        <v>18</v>
      </c>
      <c r="E176" s="14" t="s">
        <v>21</v>
      </c>
      <c r="F176" s="18">
        <f>[7]F1!F12</f>
        <v>300.23</v>
      </c>
      <c r="G176" s="18">
        <f>[7]F1!G12</f>
        <v>371.85</v>
      </c>
      <c r="H176" s="15">
        <f>[7]F1!H12</f>
        <v>371.85</v>
      </c>
      <c r="I176" s="16"/>
    </row>
    <row r="177" spans="2:9" ht="15">
      <c r="B177" s="12">
        <f t="shared" si="11"/>
        <v>3</v>
      </c>
      <c r="C177" s="13" t="s">
        <v>22</v>
      </c>
      <c r="D177" s="12" t="s">
        <v>18</v>
      </c>
      <c r="E177" s="19" t="s">
        <v>23</v>
      </c>
      <c r="F177" s="15">
        <f>[7]F1!F13</f>
        <v>420.94</v>
      </c>
      <c r="G177" s="15">
        <f>[7]F1!G13</f>
        <v>419.41399100000001</v>
      </c>
      <c r="H177" s="15">
        <f>[7]F1!H13</f>
        <v>419.41399100000001</v>
      </c>
      <c r="I177" s="16"/>
    </row>
    <row r="178" spans="2:9" ht="15">
      <c r="B178" s="12">
        <f t="shared" si="11"/>
        <v>4</v>
      </c>
      <c r="C178" s="17" t="s">
        <v>24</v>
      </c>
      <c r="D178" s="12" t="s">
        <v>18</v>
      </c>
      <c r="E178" s="19" t="s">
        <v>25</v>
      </c>
      <c r="F178" s="15">
        <f>[7]F1!F14</f>
        <v>66.11</v>
      </c>
      <c r="G178" s="15">
        <f>[7]F1!G14</f>
        <v>99.808462695261312</v>
      </c>
      <c r="H178" s="15">
        <f>[7]F1!H14</f>
        <v>99.808462695261312</v>
      </c>
      <c r="I178" s="16"/>
    </row>
    <row r="179" spans="2:9" ht="15">
      <c r="B179" s="12">
        <f t="shared" si="11"/>
        <v>5</v>
      </c>
      <c r="C179" s="13" t="s">
        <v>26</v>
      </c>
      <c r="D179" s="12" t="s">
        <v>18</v>
      </c>
      <c r="E179" s="19" t="s">
        <v>27</v>
      </c>
      <c r="F179" s="15">
        <f>[7]F1!F15</f>
        <v>463.05</v>
      </c>
      <c r="G179" s="15">
        <f>[7]F1!G15</f>
        <v>456.86</v>
      </c>
      <c r="H179" s="15">
        <f>[7]F1!H15</f>
        <v>456.86</v>
      </c>
      <c r="I179" s="16"/>
    </row>
    <row r="180" spans="2:9" ht="15">
      <c r="B180" s="12">
        <f t="shared" si="11"/>
        <v>6</v>
      </c>
      <c r="C180" s="13" t="s">
        <v>28</v>
      </c>
      <c r="D180" s="12" t="s">
        <v>18</v>
      </c>
      <c r="E180" s="19" t="s">
        <v>29</v>
      </c>
      <c r="F180" s="15">
        <f>[7]F1!F16</f>
        <v>0</v>
      </c>
      <c r="G180" s="15">
        <f>[7]F1!G16</f>
        <v>6.57</v>
      </c>
      <c r="H180" s="15">
        <f>[7]F1!H16</f>
        <v>6.57</v>
      </c>
      <c r="I180" s="16"/>
    </row>
    <row r="181" spans="2:9" ht="15">
      <c r="B181" s="6">
        <f t="shared" si="11"/>
        <v>7</v>
      </c>
      <c r="C181" s="20" t="s">
        <v>16</v>
      </c>
      <c r="D181" s="6" t="s">
        <v>18</v>
      </c>
      <c r="E181" s="19"/>
      <c r="F181" s="15">
        <f>[7]F1!F17</f>
        <v>1419.88</v>
      </c>
      <c r="G181" s="15">
        <f>[7]F1!G17</f>
        <v>1780.8224536952614</v>
      </c>
      <c r="H181" s="15">
        <f>[7]F1!H17</f>
        <v>1780.8224536952614</v>
      </c>
      <c r="I181" s="16"/>
    </row>
    <row r="182" spans="2:9" ht="15">
      <c r="B182" s="6" t="s">
        <v>30</v>
      </c>
      <c r="C182" s="6" t="s">
        <v>31</v>
      </c>
      <c r="D182" s="19"/>
      <c r="E182" s="19"/>
      <c r="F182" s="23"/>
      <c r="G182" s="24"/>
      <c r="H182" s="24"/>
      <c r="I182" s="13"/>
    </row>
    <row r="183" spans="2:9" ht="15">
      <c r="B183" s="12">
        <v>1</v>
      </c>
      <c r="C183" s="19" t="s">
        <v>32</v>
      </c>
      <c r="D183" s="12" t="s">
        <v>33</v>
      </c>
      <c r="E183" s="19" t="s">
        <v>34</v>
      </c>
      <c r="F183" s="21">
        <f>[7]F1!F19</f>
        <v>3.3112806536409387</v>
      </c>
      <c r="G183" s="21">
        <f>[7]F1!G19</f>
        <v>3.6166738697449694</v>
      </c>
      <c r="H183" s="21">
        <f>[7]F1!H19</f>
        <v>3.6166738697449694</v>
      </c>
      <c r="I183" s="13"/>
    </row>
    <row r="184" spans="2:9" ht="15">
      <c r="B184" s="12">
        <f>B183+1</f>
        <v>2</v>
      </c>
      <c r="C184" s="19" t="s">
        <v>35</v>
      </c>
      <c r="D184" s="12" t="s">
        <v>36</v>
      </c>
      <c r="E184" s="19" t="s">
        <v>37</v>
      </c>
      <c r="F184" s="15">
        <f>[7]F1!F20</f>
        <v>6325.3910000000005</v>
      </c>
      <c r="G184" s="15">
        <f>[7]F1!G20</f>
        <v>6325.3910000000005</v>
      </c>
      <c r="H184" s="15">
        <f>[7]F1!H20</f>
        <v>6325.3910000000005</v>
      </c>
      <c r="I184" s="13"/>
    </row>
    <row r="185" spans="2:9" ht="15">
      <c r="B185" s="12">
        <f>B184+1</f>
        <v>3</v>
      </c>
      <c r="C185" s="19" t="s">
        <v>31</v>
      </c>
      <c r="D185" s="12" t="s">
        <v>18</v>
      </c>
      <c r="E185" s="19"/>
      <c r="F185" s="15">
        <f>[7]F1!F21</f>
        <v>2094.6</v>
      </c>
      <c r="G185" s="15">
        <f>[7]F1!G21</f>
        <v>2287.6876345620003</v>
      </c>
      <c r="H185" s="15">
        <f>[7]F1!H21</f>
        <v>2287.6876345620003</v>
      </c>
      <c r="I185" s="13"/>
    </row>
    <row r="186" spans="2:9" ht="15">
      <c r="B186" s="6" t="s">
        <v>38</v>
      </c>
      <c r="C186" s="6" t="s">
        <v>39</v>
      </c>
      <c r="D186" s="12" t="s">
        <v>18</v>
      </c>
      <c r="E186" s="13"/>
      <c r="F186" s="15">
        <f>[7]F1!F22</f>
        <v>3514.48</v>
      </c>
      <c r="G186" s="15">
        <f>[7]F1!G22</f>
        <v>4068.5100882572615</v>
      </c>
      <c r="H186" s="15">
        <f>[7]F1!H22</f>
        <v>4068.5100882572615</v>
      </c>
      <c r="I186" s="13"/>
    </row>
    <row r="187" spans="2:9">
      <c r="F187" s="22"/>
    </row>
  </sheetData>
  <mergeCells count="71">
    <mergeCell ref="F29:H29"/>
    <mergeCell ref="B101:B103"/>
    <mergeCell ref="C101:C103"/>
    <mergeCell ref="D101:D103"/>
    <mergeCell ref="E101:E103"/>
    <mergeCell ref="F101:H101"/>
    <mergeCell ref="B73:I73"/>
    <mergeCell ref="B74:I74"/>
    <mergeCell ref="B96:I96"/>
    <mergeCell ref="B97:I97"/>
    <mergeCell ref="B98:I98"/>
    <mergeCell ref="D77:D79"/>
    <mergeCell ref="B77:B79"/>
    <mergeCell ref="C77:C79"/>
    <mergeCell ref="E77:E79"/>
    <mergeCell ref="I77:I79"/>
    <mergeCell ref="C123:C125"/>
    <mergeCell ref="D123:D125"/>
    <mergeCell ref="E123:E125"/>
    <mergeCell ref="F123:H123"/>
    <mergeCell ref="B144:I144"/>
    <mergeCell ref="B123:B125"/>
    <mergeCell ref="I171:I173"/>
    <mergeCell ref="B171:B173"/>
    <mergeCell ref="C171:C173"/>
    <mergeCell ref="D171:D173"/>
    <mergeCell ref="E171:E173"/>
    <mergeCell ref="F171:H171"/>
    <mergeCell ref="B1:I1"/>
    <mergeCell ref="B2:I2"/>
    <mergeCell ref="B3:I3"/>
    <mergeCell ref="B24:I24"/>
    <mergeCell ref="B25:I25"/>
    <mergeCell ref="I6:I8"/>
    <mergeCell ref="B6:B8"/>
    <mergeCell ref="C6:C8"/>
    <mergeCell ref="D6:D8"/>
    <mergeCell ref="E6:E8"/>
    <mergeCell ref="F6:H6"/>
    <mergeCell ref="B26:I26"/>
    <mergeCell ref="B48:I48"/>
    <mergeCell ref="B49:I49"/>
    <mergeCell ref="B50:I50"/>
    <mergeCell ref="B72:I72"/>
    <mergeCell ref="I29:I31"/>
    <mergeCell ref="D53:D55"/>
    <mergeCell ref="B53:B55"/>
    <mergeCell ref="C53:C55"/>
    <mergeCell ref="E53:E55"/>
    <mergeCell ref="I53:I55"/>
    <mergeCell ref="F53:H53"/>
    <mergeCell ref="B29:B31"/>
    <mergeCell ref="C29:C31"/>
    <mergeCell ref="D29:D31"/>
    <mergeCell ref="E29:E31"/>
    <mergeCell ref="F77:H77"/>
    <mergeCell ref="B166:I166"/>
    <mergeCell ref="B167:I167"/>
    <mergeCell ref="B168:I168"/>
    <mergeCell ref="B118:I118"/>
    <mergeCell ref="B119:I119"/>
    <mergeCell ref="B120:I120"/>
    <mergeCell ref="B142:I142"/>
    <mergeCell ref="B143:I143"/>
    <mergeCell ref="I123:I125"/>
    <mergeCell ref="B147:B149"/>
    <mergeCell ref="C147:C149"/>
    <mergeCell ref="D147:D149"/>
    <mergeCell ref="E147:E149"/>
    <mergeCell ref="F147:H147"/>
    <mergeCell ref="I147:I149"/>
  </mergeCells>
  <pageMargins left="0.95" right="0.7" top="0.75" bottom="0.75" header="0.3" footer="0.3"/>
  <pageSetup paperSize="9" orientation="landscape" verticalDpi="0" r:id="rId1"/>
  <rowBreaks count="7" manualBreakCount="7">
    <brk id="23" min="1" max="8" man="1"/>
    <brk id="47" min="1" max="8" man="1"/>
    <brk id="70" min="1" max="8" man="1"/>
    <brk id="95" min="1" max="8" man="1"/>
    <brk id="117" min="1" max="8" man="1"/>
    <brk id="141" min="1" max="8" man="1"/>
    <brk id="165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I204"/>
  <sheetViews>
    <sheetView view="pageBreakPreview" topLeftCell="A166" zoomScale="70" zoomScaleSheetLayoutView="70" workbookViewId="0">
      <selection activeCell="J132" sqref="J132"/>
    </sheetView>
  </sheetViews>
  <sheetFormatPr defaultColWidth="9.28515625" defaultRowHeight="14.25"/>
  <cols>
    <col min="1" max="1" width="3" style="1" customWidth="1"/>
    <col min="2" max="2" width="6.28515625" style="1" customWidth="1"/>
    <col min="3" max="3" width="35.140625" style="1" customWidth="1"/>
    <col min="4" max="4" width="13.28515625" style="1" customWidth="1"/>
    <col min="5" max="5" width="11.5703125" style="1" customWidth="1"/>
    <col min="6" max="6" width="13.85546875" style="1" customWidth="1"/>
    <col min="7" max="7" width="13.140625" style="1" customWidth="1"/>
    <col min="8" max="8" width="14.140625" style="1" customWidth="1"/>
    <col min="9" max="9" width="10" style="1" customWidth="1"/>
    <col min="10" max="16384" width="9.28515625" style="1"/>
  </cols>
  <sheetData>
    <row r="2" spans="2:9" ht="15">
      <c r="B2" s="54" t="s">
        <v>0</v>
      </c>
      <c r="C2" s="54"/>
      <c r="D2" s="54"/>
      <c r="E2" s="54"/>
      <c r="F2" s="54"/>
      <c r="G2" s="54"/>
      <c r="H2" s="54"/>
      <c r="I2" s="54"/>
    </row>
    <row r="3" spans="2:9" ht="15">
      <c r="B3" s="66" t="s">
        <v>55</v>
      </c>
      <c r="C3" s="66"/>
      <c r="D3" s="66"/>
      <c r="E3" s="66"/>
      <c r="F3" s="66"/>
      <c r="G3" s="66"/>
      <c r="H3" s="66"/>
      <c r="I3" s="66"/>
    </row>
    <row r="4" spans="2:9" ht="15.75">
      <c r="B4" s="55" t="s">
        <v>2</v>
      </c>
      <c r="C4" s="55"/>
      <c r="D4" s="55"/>
      <c r="E4" s="55"/>
      <c r="F4" s="55"/>
      <c r="G4" s="55"/>
      <c r="H4" s="55"/>
      <c r="I4" s="55"/>
    </row>
    <row r="5" spans="2:9" ht="15">
      <c r="C5" s="48"/>
      <c r="D5" s="48"/>
      <c r="E5" s="48"/>
      <c r="F5" s="48"/>
      <c r="G5" s="48"/>
      <c r="H5" s="49" t="s">
        <v>83</v>
      </c>
      <c r="I5" s="48"/>
    </row>
    <row r="6" spans="2:9" ht="12.75" customHeight="1">
      <c r="B6" s="58" t="s">
        <v>3</v>
      </c>
      <c r="C6" s="61" t="s">
        <v>4</v>
      </c>
      <c r="D6" s="63" t="s">
        <v>5</v>
      </c>
      <c r="E6" s="61" t="s">
        <v>6</v>
      </c>
      <c r="F6" s="51" t="s">
        <v>7</v>
      </c>
      <c r="G6" s="52"/>
      <c r="H6" s="53"/>
      <c r="I6" s="56" t="s">
        <v>8</v>
      </c>
    </row>
    <row r="7" spans="2:9" ht="30" customHeight="1">
      <c r="B7" s="59"/>
      <c r="C7" s="61"/>
      <c r="D7" s="64"/>
      <c r="E7" s="61"/>
      <c r="F7" s="7" t="s">
        <v>9</v>
      </c>
      <c r="G7" s="7" t="s">
        <v>10</v>
      </c>
      <c r="H7" s="7" t="s">
        <v>11</v>
      </c>
      <c r="I7" s="56"/>
    </row>
    <row r="8" spans="2:9" ht="15">
      <c r="B8" s="60"/>
      <c r="C8" s="62"/>
      <c r="D8" s="65"/>
      <c r="E8" s="62"/>
      <c r="F8" s="7" t="s">
        <v>12</v>
      </c>
      <c r="G8" s="7" t="s">
        <v>13</v>
      </c>
      <c r="H8" s="7" t="s">
        <v>14</v>
      </c>
      <c r="I8" s="57"/>
    </row>
    <row r="9" spans="2:9" ht="15">
      <c r="B9" s="10" t="s">
        <v>15</v>
      </c>
      <c r="C9" s="11" t="s">
        <v>16</v>
      </c>
      <c r="D9" s="8"/>
      <c r="E9" s="8"/>
      <c r="F9" s="7"/>
      <c r="G9" s="7"/>
      <c r="H9" s="7"/>
      <c r="I9" s="9"/>
    </row>
    <row r="10" spans="2:9" ht="15">
      <c r="B10" s="12">
        <v>1</v>
      </c>
      <c r="C10" s="13" t="s">
        <v>17</v>
      </c>
      <c r="D10" s="12" t="s">
        <v>18</v>
      </c>
      <c r="E10" s="14" t="s">
        <v>19</v>
      </c>
      <c r="F10" s="15">
        <f t="shared" ref="F10:H21" si="0">F32+F55+F78+F101+F124+F147+F170+F193</f>
        <v>342.68</v>
      </c>
      <c r="G10" s="15">
        <f t="shared" si="0"/>
        <v>579.01</v>
      </c>
      <c r="H10" s="15">
        <f t="shared" si="0"/>
        <v>579.01</v>
      </c>
      <c r="I10" s="16"/>
    </row>
    <row r="11" spans="2:9" ht="15">
      <c r="B11" s="12">
        <f t="shared" ref="B11:B16" si="1">B10+1</f>
        <v>2</v>
      </c>
      <c r="C11" s="17" t="s">
        <v>20</v>
      </c>
      <c r="D11" s="12" t="s">
        <v>18</v>
      </c>
      <c r="E11" s="14" t="s">
        <v>21</v>
      </c>
      <c r="F11" s="15">
        <f t="shared" si="0"/>
        <v>283.45</v>
      </c>
      <c r="G11" s="15">
        <f t="shared" si="0"/>
        <v>249.08</v>
      </c>
      <c r="H11" s="15">
        <f t="shared" si="0"/>
        <v>249.08</v>
      </c>
      <c r="I11" s="16"/>
    </row>
    <row r="12" spans="2:9" ht="15">
      <c r="B12" s="12">
        <f t="shared" si="1"/>
        <v>3</v>
      </c>
      <c r="C12" s="13" t="s">
        <v>22</v>
      </c>
      <c r="D12" s="12" t="s">
        <v>18</v>
      </c>
      <c r="E12" s="19" t="s">
        <v>23</v>
      </c>
      <c r="F12" s="15">
        <f t="shared" si="0"/>
        <v>151.57999999999998</v>
      </c>
      <c r="G12" s="15">
        <f t="shared" si="0"/>
        <v>157.91</v>
      </c>
      <c r="H12" s="15">
        <f t="shared" si="0"/>
        <v>157.91</v>
      </c>
      <c r="I12" s="16"/>
    </row>
    <row r="13" spans="2:9" ht="15">
      <c r="B13" s="12">
        <f t="shared" si="1"/>
        <v>4</v>
      </c>
      <c r="C13" s="17" t="s">
        <v>24</v>
      </c>
      <c r="D13" s="12" t="s">
        <v>18</v>
      </c>
      <c r="E13" s="19" t="s">
        <v>25</v>
      </c>
      <c r="F13" s="15">
        <f t="shared" si="0"/>
        <v>27.18</v>
      </c>
      <c r="G13" s="15">
        <f t="shared" si="0"/>
        <v>39.802501220504418</v>
      </c>
      <c r="H13" s="15">
        <f t="shared" si="0"/>
        <v>39.802501220504418</v>
      </c>
      <c r="I13" s="16"/>
    </row>
    <row r="14" spans="2:9" ht="15">
      <c r="B14" s="12">
        <f t="shared" si="1"/>
        <v>5</v>
      </c>
      <c r="C14" s="13" t="s">
        <v>26</v>
      </c>
      <c r="D14" s="12" t="s">
        <v>18</v>
      </c>
      <c r="E14" s="19" t="s">
        <v>27</v>
      </c>
      <c r="F14" s="15">
        <f t="shared" si="0"/>
        <v>488.07000000000005</v>
      </c>
      <c r="G14" s="15">
        <f t="shared" si="0"/>
        <v>536.34</v>
      </c>
      <c r="H14" s="15">
        <f t="shared" si="0"/>
        <v>536.34</v>
      </c>
      <c r="I14" s="16"/>
    </row>
    <row r="15" spans="2:9" ht="15">
      <c r="B15" s="12">
        <f t="shared" si="1"/>
        <v>6</v>
      </c>
      <c r="C15" s="13" t="s">
        <v>28</v>
      </c>
      <c r="D15" s="12" t="s">
        <v>18</v>
      </c>
      <c r="E15" s="19" t="s">
        <v>29</v>
      </c>
      <c r="F15" s="15">
        <f t="shared" si="0"/>
        <v>0</v>
      </c>
      <c r="G15" s="15">
        <f t="shared" si="0"/>
        <v>3.5600000000000005</v>
      </c>
      <c r="H15" s="15">
        <f t="shared" si="0"/>
        <v>3.5600000000000005</v>
      </c>
      <c r="I15" s="16"/>
    </row>
    <row r="16" spans="2:9" ht="15">
      <c r="B16" s="6">
        <f t="shared" si="1"/>
        <v>7</v>
      </c>
      <c r="C16" s="20" t="s">
        <v>16</v>
      </c>
      <c r="D16" s="6" t="s">
        <v>18</v>
      </c>
      <c r="E16" s="19"/>
      <c r="F16" s="15">
        <f t="shared" si="0"/>
        <v>1292.96</v>
      </c>
      <c r="G16" s="15">
        <f t="shared" si="0"/>
        <v>1558.5825012205044</v>
      </c>
      <c r="H16" s="15">
        <f t="shared" si="0"/>
        <v>1558.5825012205044</v>
      </c>
      <c r="I16" s="16"/>
    </row>
    <row r="17" spans="2:9" ht="15">
      <c r="B17" s="6" t="s">
        <v>30</v>
      </c>
      <c r="C17" s="6" t="s">
        <v>31</v>
      </c>
      <c r="D17" s="19"/>
      <c r="E17" s="19"/>
      <c r="F17" s="15">
        <f t="shared" si="0"/>
        <v>0</v>
      </c>
      <c r="G17" s="15">
        <f t="shared" si="0"/>
        <v>0</v>
      </c>
      <c r="H17" s="15">
        <f t="shared" si="0"/>
        <v>0</v>
      </c>
      <c r="I17" s="13"/>
    </row>
    <row r="18" spans="2:9" ht="15">
      <c r="B18" s="12">
        <v>1</v>
      </c>
      <c r="C18" s="19" t="s">
        <v>32</v>
      </c>
      <c r="D18" s="12" t="s">
        <v>33</v>
      </c>
      <c r="E18" s="19" t="s">
        <v>34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3"/>
    </row>
    <row r="19" spans="2:9" ht="15">
      <c r="B19" s="12">
        <f>B18+1</f>
        <v>2</v>
      </c>
      <c r="C19" s="19" t="s">
        <v>35</v>
      </c>
      <c r="D19" s="12" t="s">
        <v>36</v>
      </c>
      <c r="E19" s="19" t="s">
        <v>37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3"/>
    </row>
    <row r="20" spans="2:9" ht="15">
      <c r="B20" s="12">
        <f>B19+1</f>
        <v>3</v>
      </c>
      <c r="C20" s="19" t="s">
        <v>31</v>
      </c>
      <c r="D20" s="12" t="s">
        <v>18</v>
      </c>
      <c r="E20" s="19"/>
      <c r="F20" s="15">
        <f t="shared" si="0"/>
        <v>0</v>
      </c>
      <c r="G20" s="15">
        <f t="shared" si="0"/>
        <v>0</v>
      </c>
      <c r="H20" s="15">
        <f t="shared" si="0"/>
        <v>0</v>
      </c>
      <c r="I20" s="13"/>
    </row>
    <row r="21" spans="2:9" ht="15">
      <c r="B21" s="6" t="s">
        <v>38</v>
      </c>
      <c r="C21" s="6" t="s">
        <v>39</v>
      </c>
      <c r="D21" s="12" t="s">
        <v>18</v>
      </c>
      <c r="E21" s="13"/>
      <c r="F21" s="15">
        <f t="shared" si="0"/>
        <v>1292.96</v>
      </c>
      <c r="G21" s="15">
        <f t="shared" si="0"/>
        <v>1558.5825012205044</v>
      </c>
      <c r="H21" s="15">
        <f t="shared" si="0"/>
        <v>1558.5825012205044</v>
      </c>
      <c r="I21" s="13"/>
    </row>
    <row r="23" spans="2:9" ht="15">
      <c r="B23" s="54" t="s">
        <v>0</v>
      </c>
      <c r="C23" s="54"/>
      <c r="D23" s="54"/>
      <c r="E23" s="54"/>
      <c r="F23" s="54"/>
      <c r="G23" s="54"/>
      <c r="H23" s="54"/>
      <c r="I23" s="54"/>
    </row>
    <row r="24" spans="2:9" ht="15">
      <c r="B24" s="54" t="s">
        <v>47</v>
      </c>
      <c r="C24" s="54"/>
      <c r="D24" s="54"/>
      <c r="E24" s="54"/>
      <c r="F24" s="54"/>
      <c r="G24" s="54"/>
      <c r="H24" s="54"/>
      <c r="I24" s="54"/>
    </row>
    <row r="25" spans="2:9" s="4" customFormat="1" ht="15" customHeight="1">
      <c r="B25" s="55" t="s">
        <v>2</v>
      </c>
      <c r="C25" s="55"/>
      <c r="D25" s="55"/>
      <c r="E25" s="55"/>
      <c r="F25" s="55"/>
      <c r="G25" s="55"/>
      <c r="H25" s="55"/>
      <c r="I25" s="55"/>
    </row>
    <row r="27" spans="2:9">
      <c r="H27" s="49" t="s">
        <v>83</v>
      </c>
    </row>
    <row r="28" spans="2:9" ht="15">
      <c r="B28" s="58" t="s">
        <v>3</v>
      </c>
      <c r="C28" s="61" t="s">
        <v>4</v>
      </c>
      <c r="D28" s="63" t="s">
        <v>5</v>
      </c>
      <c r="E28" s="61" t="s">
        <v>6</v>
      </c>
      <c r="F28" s="51" t="s">
        <v>7</v>
      </c>
      <c r="G28" s="52"/>
      <c r="H28" s="53"/>
      <c r="I28" s="56" t="s">
        <v>8</v>
      </c>
    </row>
    <row r="29" spans="2:9" ht="30">
      <c r="B29" s="59"/>
      <c r="C29" s="61"/>
      <c r="D29" s="64"/>
      <c r="E29" s="61"/>
      <c r="F29" s="7" t="s">
        <v>9</v>
      </c>
      <c r="G29" s="7" t="s">
        <v>10</v>
      </c>
      <c r="H29" s="7" t="s">
        <v>11</v>
      </c>
      <c r="I29" s="56"/>
    </row>
    <row r="30" spans="2:9" ht="15">
      <c r="B30" s="60"/>
      <c r="C30" s="62"/>
      <c r="D30" s="65"/>
      <c r="E30" s="62"/>
      <c r="F30" s="7" t="s">
        <v>12</v>
      </c>
      <c r="G30" s="7" t="s">
        <v>13</v>
      </c>
      <c r="H30" s="7" t="s">
        <v>14</v>
      </c>
      <c r="I30" s="57"/>
    </row>
    <row r="31" spans="2:9" ht="15">
      <c r="B31" s="10" t="s">
        <v>15</v>
      </c>
      <c r="C31" s="11" t="s">
        <v>16</v>
      </c>
      <c r="D31" s="8"/>
      <c r="E31" s="8"/>
      <c r="F31" s="7"/>
      <c r="G31" s="7"/>
      <c r="H31" s="7"/>
      <c r="I31" s="9"/>
    </row>
    <row r="32" spans="2:9" ht="15">
      <c r="B32" s="12">
        <v>1</v>
      </c>
      <c r="C32" s="13" t="s">
        <v>17</v>
      </c>
      <c r="D32" s="12" t="s">
        <v>18</v>
      </c>
      <c r="E32" s="14" t="s">
        <v>19</v>
      </c>
      <c r="F32" s="15">
        <f>[8]F1!F11</f>
        <v>106.02</v>
      </c>
      <c r="G32" s="15">
        <f>[8]F1!G11</f>
        <v>184.8</v>
      </c>
      <c r="H32" s="15">
        <f>[8]F1!H11</f>
        <v>184.8</v>
      </c>
      <c r="I32" s="16"/>
    </row>
    <row r="33" spans="2:9" ht="15">
      <c r="B33" s="12">
        <f t="shared" ref="B33:B38" si="2">B32+1</f>
        <v>2</v>
      </c>
      <c r="C33" s="17" t="s">
        <v>20</v>
      </c>
      <c r="D33" s="12" t="s">
        <v>18</v>
      </c>
      <c r="E33" s="14" t="s">
        <v>21</v>
      </c>
      <c r="F33" s="18">
        <f>[8]F1!F12</f>
        <v>87.97</v>
      </c>
      <c r="G33" s="18">
        <f>[8]F1!G12</f>
        <v>93.51</v>
      </c>
      <c r="H33" s="15">
        <f>[8]F1!H12</f>
        <v>93.51</v>
      </c>
      <c r="I33" s="16"/>
    </row>
    <row r="34" spans="2:9" ht="15">
      <c r="B34" s="12">
        <f t="shared" si="2"/>
        <v>3</v>
      </c>
      <c r="C34" s="13" t="s">
        <v>22</v>
      </c>
      <c r="D34" s="12" t="s">
        <v>18</v>
      </c>
      <c r="E34" s="19" t="s">
        <v>23</v>
      </c>
      <c r="F34" s="15">
        <f>[8]F1!F13</f>
        <v>10.17</v>
      </c>
      <c r="G34" s="15">
        <f>[8]F1!G13</f>
        <v>13.08</v>
      </c>
      <c r="H34" s="15">
        <f>[8]F1!H13</f>
        <v>13.08</v>
      </c>
      <c r="I34" s="16"/>
    </row>
    <row r="35" spans="2:9" ht="15">
      <c r="B35" s="12">
        <f t="shared" si="2"/>
        <v>4</v>
      </c>
      <c r="C35" s="17" t="s">
        <v>24</v>
      </c>
      <c r="D35" s="12" t="s">
        <v>18</v>
      </c>
      <c r="E35" s="19" t="s">
        <v>25</v>
      </c>
      <c r="F35" s="15">
        <f>[8]F1!F14</f>
        <v>7.28</v>
      </c>
      <c r="G35" s="15">
        <f>[8]F1!G14</f>
        <v>11.552733930024413</v>
      </c>
      <c r="H35" s="15">
        <f>[8]F1!H14</f>
        <v>11.552733930024413</v>
      </c>
      <c r="I35" s="16"/>
    </row>
    <row r="36" spans="2:9" ht="15">
      <c r="B36" s="12">
        <f t="shared" si="2"/>
        <v>5</v>
      </c>
      <c r="C36" s="13" t="s">
        <v>26</v>
      </c>
      <c r="D36" s="12" t="s">
        <v>18</v>
      </c>
      <c r="E36" s="19" t="s">
        <v>27</v>
      </c>
      <c r="F36" s="15">
        <f>[8]F1!F15</f>
        <v>115.21</v>
      </c>
      <c r="G36" s="15">
        <f>[8]F1!G15</f>
        <v>127.15</v>
      </c>
      <c r="H36" s="15">
        <f>[8]F1!H15</f>
        <v>127.15</v>
      </c>
      <c r="I36" s="16"/>
    </row>
    <row r="37" spans="2:9" ht="15">
      <c r="B37" s="12">
        <f t="shared" si="2"/>
        <v>6</v>
      </c>
      <c r="C37" s="13" t="s">
        <v>28</v>
      </c>
      <c r="D37" s="12" t="s">
        <v>18</v>
      </c>
      <c r="E37" s="19" t="s">
        <v>29</v>
      </c>
      <c r="F37" s="15">
        <f>[8]F1!F16</f>
        <v>0</v>
      </c>
      <c r="G37" s="15">
        <f>[8]F1!G16</f>
        <v>1.1499999999999999</v>
      </c>
      <c r="H37" s="15">
        <f>[8]F1!H16</f>
        <v>1.1499999999999999</v>
      </c>
      <c r="I37" s="16"/>
    </row>
    <row r="38" spans="2:9" ht="15">
      <c r="B38" s="6">
        <f t="shared" si="2"/>
        <v>7</v>
      </c>
      <c r="C38" s="20" t="s">
        <v>16</v>
      </c>
      <c r="D38" s="6" t="s">
        <v>18</v>
      </c>
      <c r="E38" s="19"/>
      <c r="F38" s="15">
        <f>[8]F1!F17</f>
        <v>326.64999999999998</v>
      </c>
      <c r="G38" s="15">
        <f>[8]F1!G17</f>
        <v>428.94273393002447</v>
      </c>
      <c r="H38" s="15">
        <f>[8]F1!H17</f>
        <v>428.94273393002447</v>
      </c>
      <c r="I38" s="16"/>
    </row>
    <row r="39" spans="2:9" ht="15">
      <c r="B39" s="6" t="s">
        <v>30</v>
      </c>
      <c r="C39" s="6" t="s">
        <v>31</v>
      </c>
      <c r="D39" s="19"/>
      <c r="E39" s="19"/>
      <c r="F39" s="23">
        <f>[8]F1!F18</f>
        <v>0</v>
      </c>
      <c r="G39" s="24">
        <f>[8]F1!G18</f>
        <v>0</v>
      </c>
      <c r="H39" s="24">
        <f>[8]F1!H18</f>
        <v>0</v>
      </c>
      <c r="I39" s="13"/>
    </row>
    <row r="40" spans="2:9" ht="15">
      <c r="B40" s="12">
        <v>1</v>
      </c>
      <c r="C40" s="19" t="s">
        <v>32</v>
      </c>
      <c r="D40" s="12" t="s">
        <v>33</v>
      </c>
      <c r="E40" s="19" t="s">
        <v>34</v>
      </c>
      <c r="F40" s="21">
        <f>[8]F1!F19</f>
        <v>0</v>
      </c>
      <c r="G40" s="21">
        <f>[8]F1!G19</f>
        <v>0</v>
      </c>
      <c r="H40" s="21">
        <f>[8]F1!H19</f>
        <v>0</v>
      </c>
      <c r="I40" s="13"/>
    </row>
    <row r="41" spans="2:9" ht="15">
      <c r="B41" s="12">
        <f>B40+1</f>
        <v>2</v>
      </c>
      <c r="C41" s="19" t="s">
        <v>35</v>
      </c>
      <c r="D41" s="12" t="s">
        <v>36</v>
      </c>
      <c r="E41" s="19" t="s">
        <v>37</v>
      </c>
      <c r="F41" s="15">
        <f>[8]F1!F20</f>
        <v>0</v>
      </c>
      <c r="G41" s="15">
        <f>[8]F1!G20</f>
        <v>0</v>
      </c>
      <c r="H41" s="15">
        <f>[8]F1!H20</f>
        <v>0</v>
      </c>
      <c r="I41" s="13"/>
    </row>
    <row r="42" spans="2:9" ht="15">
      <c r="B42" s="12">
        <f>B41+1</f>
        <v>3</v>
      </c>
      <c r="C42" s="19" t="s">
        <v>31</v>
      </c>
      <c r="D42" s="12" t="s">
        <v>18</v>
      </c>
      <c r="E42" s="19"/>
      <c r="F42" s="15">
        <f>[8]F1!F21</f>
        <v>0</v>
      </c>
      <c r="G42" s="15">
        <f>[8]F1!G21</f>
        <v>0</v>
      </c>
      <c r="H42" s="15">
        <f>[8]F1!H21</f>
        <v>0</v>
      </c>
      <c r="I42" s="13"/>
    </row>
    <row r="43" spans="2:9" ht="15">
      <c r="B43" s="6" t="s">
        <v>38</v>
      </c>
      <c r="C43" s="6" t="s">
        <v>39</v>
      </c>
      <c r="D43" s="12" t="s">
        <v>18</v>
      </c>
      <c r="E43" s="13"/>
      <c r="F43" s="15">
        <f>[8]F1!F22</f>
        <v>326.64999999999998</v>
      </c>
      <c r="G43" s="15">
        <f>[8]F1!G22</f>
        <v>428.94273393002447</v>
      </c>
      <c r="H43" s="15">
        <f>[8]F1!H22</f>
        <v>428.94273393002447</v>
      </c>
      <c r="I43" s="13"/>
    </row>
    <row r="44" spans="2:9">
      <c r="F44" s="22"/>
    </row>
    <row r="46" spans="2:9" ht="15">
      <c r="B46" s="54" t="s">
        <v>0</v>
      </c>
      <c r="C46" s="54"/>
      <c r="D46" s="54"/>
      <c r="E46" s="54"/>
      <c r="F46" s="54"/>
      <c r="G46" s="54"/>
      <c r="H46" s="54"/>
      <c r="I46" s="54"/>
    </row>
    <row r="47" spans="2:9" ht="15">
      <c r="B47" s="54" t="s">
        <v>48</v>
      </c>
      <c r="C47" s="54"/>
      <c r="D47" s="54"/>
      <c r="E47" s="54"/>
      <c r="F47" s="54"/>
      <c r="G47" s="54"/>
      <c r="H47" s="54"/>
      <c r="I47" s="54"/>
    </row>
    <row r="48" spans="2:9" s="4" customFormat="1" ht="15" customHeight="1">
      <c r="B48" s="55" t="s">
        <v>2</v>
      </c>
      <c r="C48" s="55"/>
      <c r="D48" s="55"/>
      <c r="E48" s="55"/>
      <c r="F48" s="55"/>
      <c r="G48" s="55"/>
      <c r="H48" s="55"/>
      <c r="I48" s="55"/>
    </row>
    <row r="50" spans="2:9">
      <c r="H50" s="49" t="s">
        <v>83</v>
      </c>
    </row>
    <row r="51" spans="2:9" ht="12.75" customHeight="1">
      <c r="B51" s="58" t="s">
        <v>3</v>
      </c>
      <c r="C51" s="61" t="s">
        <v>4</v>
      </c>
      <c r="D51" s="63" t="s">
        <v>5</v>
      </c>
      <c r="E51" s="61" t="s">
        <v>6</v>
      </c>
      <c r="F51" s="51" t="s">
        <v>7</v>
      </c>
      <c r="G51" s="52"/>
      <c r="H51" s="53"/>
      <c r="I51" s="56" t="s">
        <v>8</v>
      </c>
    </row>
    <row r="52" spans="2:9" ht="30" customHeight="1">
      <c r="B52" s="59"/>
      <c r="C52" s="61"/>
      <c r="D52" s="64"/>
      <c r="E52" s="61"/>
      <c r="F52" s="7" t="s">
        <v>9</v>
      </c>
      <c r="G52" s="7" t="s">
        <v>10</v>
      </c>
      <c r="H52" s="7" t="s">
        <v>11</v>
      </c>
      <c r="I52" s="56"/>
    </row>
    <row r="53" spans="2:9" ht="15">
      <c r="B53" s="60"/>
      <c r="C53" s="62"/>
      <c r="D53" s="65"/>
      <c r="E53" s="62"/>
      <c r="F53" s="7" t="s">
        <v>12</v>
      </c>
      <c r="G53" s="7" t="s">
        <v>13</v>
      </c>
      <c r="H53" s="7" t="s">
        <v>14</v>
      </c>
      <c r="I53" s="57"/>
    </row>
    <row r="54" spans="2:9" ht="15">
      <c r="B54" s="10" t="s">
        <v>15</v>
      </c>
      <c r="C54" s="11" t="s">
        <v>16</v>
      </c>
      <c r="D54" s="8"/>
      <c r="E54" s="8"/>
      <c r="F54" s="7"/>
      <c r="G54" s="7"/>
      <c r="H54" s="7"/>
      <c r="I54" s="9"/>
    </row>
    <row r="55" spans="2:9" ht="15">
      <c r="B55" s="12">
        <v>1</v>
      </c>
      <c r="C55" s="13" t="s">
        <v>17</v>
      </c>
      <c r="D55" s="12" t="s">
        <v>18</v>
      </c>
      <c r="E55" s="14" t="s">
        <v>19</v>
      </c>
      <c r="F55" s="15">
        <f>[9]F1!F11</f>
        <v>91.59</v>
      </c>
      <c r="G55" s="15">
        <f>[9]F1!G11</f>
        <v>179.44</v>
      </c>
      <c r="H55" s="15">
        <f>[9]F1!H11</f>
        <v>179.44</v>
      </c>
      <c r="I55" s="16"/>
    </row>
    <row r="56" spans="2:9" ht="15">
      <c r="B56" s="12">
        <f t="shared" ref="B56:B61" si="3">B55+1</f>
        <v>2</v>
      </c>
      <c r="C56" s="17" t="s">
        <v>20</v>
      </c>
      <c r="D56" s="12" t="s">
        <v>18</v>
      </c>
      <c r="E56" s="14" t="s">
        <v>21</v>
      </c>
      <c r="F56" s="18">
        <f>[9]F1!F12</f>
        <v>86.43</v>
      </c>
      <c r="G56" s="18">
        <f>[9]F1!G12</f>
        <v>58.14</v>
      </c>
      <c r="H56" s="15">
        <f>[9]F1!H12</f>
        <v>58.14</v>
      </c>
      <c r="I56" s="16"/>
    </row>
    <row r="57" spans="2:9" ht="15">
      <c r="B57" s="12">
        <f t="shared" si="3"/>
        <v>3</v>
      </c>
      <c r="C57" s="13" t="s">
        <v>22</v>
      </c>
      <c r="D57" s="12" t="s">
        <v>18</v>
      </c>
      <c r="E57" s="19" t="s">
        <v>23</v>
      </c>
      <c r="F57" s="15">
        <f>[9]F1!F13</f>
        <v>47.51</v>
      </c>
      <c r="G57" s="15">
        <f>[9]F1!G13</f>
        <v>46.46</v>
      </c>
      <c r="H57" s="15">
        <f>[9]F1!H13</f>
        <v>46.46</v>
      </c>
      <c r="I57" s="16"/>
    </row>
    <row r="58" spans="2:9" ht="15">
      <c r="B58" s="12">
        <f t="shared" si="3"/>
        <v>4</v>
      </c>
      <c r="C58" s="17" t="s">
        <v>24</v>
      </c>
      <c r="D58" s="12" t="s">
        <v>18</v>
      </c>
      <c r="E58" s="19" t="s">
        <v>25</v>
      </c>
      <c r="F58" s="15">
        <f>[9]F1!F14</f>
        <v>8.66</v>
      </c>
      <c r="G58" s="15">
        <f>[9]F1!G14</f>
        <v>12.940989422294546</v>
      </c>
      <c r="H58" s="15">
        <f>[9]F1!H14</f>
        <v>12.940989422294546</v>
      </c>
      <c r="I58" s="16"/>
    </row>
    <row r="59" spans="2:9" ht="15">
      <c r="B59" s="12">
        <f t="shared" si="3"/>
        <v>5</v>
      </c>
      <c r="C59" s="13" t="s">
        <v>26</v>
      </c>
      <c r="D59" s="12" t="s">
        <v>18</v>
      </c>
      <c r="E59" s="19" t="s">
        <v>27</v>
      </c>
      <c r="F59" s="15">
        <f>[9]F1!F15</f>
        <v>202.47</v>
      </c>
      <c r="G59" s="15">
        <f>[9]F1!G15</f>
        <v>223.58</v>
      </c>
      <c r="H59" s="15">
        <f>[9]F1!H15</f>
        <v>223.58</v>
      </c>
      <c r="I59" s="16"/>
    </row>
    <row r="60" spans="2:9" ht="15">
      <c r="B60" s="12">
        <f t="shared" si="3"/>
        <v>6</v>
      </c>
      <c r="C60" s="13" t="s">
        <v>28</v>
      </c>
      <c r="D60" s="12" t="s">
        <v>18</v>
      </c>
      <c r="E60" s="19" t="s">
        <v>29</v>
      </c>
      <c r="F60" s="15">
        <f>[9]F1!F16</f>
        <v>0</v>
      </c>
      <c r="G60" s="15">
        <f>[9]F1!G16</f>
        <v>1.48</v>
      </c>
      <c r="H60" s="15">
        <f>[9]F1!H16</f>
        <v>1.48</v>
      </c>
      <c r="I60" s="16"/>
    </row>
    <row r="61" spans="2:9" ht="15">
      <c r="B61" s="6">
        <f t="shared" si="3"/>
        <v>7</v>
      </c>
      <c r="C61" s="20" t="s">
        <v>16</v>
      </c>
      <c r="D61" s="6" t="s">
        <v>18</v>
      </c>
      <c r="E61" s="19"/>
      <c r="F61" s="25">
        <f>[9]F1!F17</f>
        <v>436.65999999999997</v>
      </c>
      <c r="G61" s="15">
        <f>[9]F1!G17</f>
        <v>519.08098942229446</v>
      </c>
      <c r="H61" s="15">
        <f>[9]F1!H17</f>
        <v>519.08098942229446</v>
      </c>
      <c r="I61" s="16"/>
    </row>
    <row r="62" spans="2:9" ht="15">
      <c r="B62" s="6" t="s">
        <v>30</v>
      </c>
      <c r="C62" s="6" t="s">
        <v>31</v>
      </c>
      <c r="D62" s="19"/>
      <c r="E62" s="19"/>
      <c r="F62" s="23"/>
      <c r="G62" s="24"/>
      <c r="H62" s="24"/>
      <c r="I62" s="13"/>
    </row>
    <row r="63" spans="2:9" ht="15">
      <c r="B63" s="12">
        <v>1</v>
      </c>
      <c r="C63" s="19" t="s">
        <v>32</v>
      </c>
      <c r="D63" s="12" t="s">
        <v>33</v>
      </c>
      <c r="E63" s="19" t="s">
        <v>34</v>
      </c>
      <c r="F63" s="21">
        <f>[9]F1!F19</f>
        <v>0</v>
      </c>
      <c r="G63" s="21">
        <f>[9]F1!G19</f>
        <v>0</v>
      </c>
      <c r="H63" s="21">
        <f>[9]F1!H19</f>
        <v>0</v>
      </c>
      <c r="I63" s="13"/>
    </row>
    <row r="64" spans="2:9" ht="15">
      <c r="B64" s="12">
        <f>B63+1</f>
        <v>2</v>
      </c>
      <c r="C64" s="19" t="s">
        <v>35</v>
      </c>
      <c r="D64" s="12" t="s">
        <v>36</v>
      </c>
      <c r="E64" s="19" t="s">
        <v>37</v>
      </c>
      <c r="F64" s="15">
        <f>[9]F1!F20</f>
        <v>0</v>
      </c>
      <c r="G64" s="15">
        <f>[9]F1!G20</f>
        <v>0</v>
      </c>
      <c r="H64" s="15">
        <f>[9]F1!H20</f>
        <v>0</v>
      </c>
      <c r="I64" s="13"/>
    </row>
    <row r="65" spans="2:9" ht="15">
      <c r="B65" s="12">
        <f>B64+1</f>
        <v>3</v>
      </c>
      <c r="C65" s="19" t="s">
        <v>31</v>
      </c>
      <c r="D65" s="12" t="s">
        <v>18</v>
      </c>
      <c r="E65" s="19"/>
      <c r="F65" s="15">
        <f>[9]F1!F21</f>
        <v>0</v>
      </c>
      <c r="G65" s="15">
        <f>[9]F1!G21</f>
        <v>0</v>
      </c>
      <c r="H65" s="15">
        <f>[9]F1!H21</f>
        <v>0</v>
      </c>
      <c r="I65" s="13"/>
    </row>
    <row r="66" spans="2:9" ht="15">
      <c r="B66" s="6" t="s">
        <v>38</v>
      </c>
      <c r="C66" s="6" t="s">
        <v>39</v>
      </c>
      <c r="D66" s="12" t="s">
        <v>18</v>
      </c>
      <c r="E66" s="13"/>
      <c r="F66" s="15">
        <f>[9]F1!F22</f>
        <v>436.65999999999997</v>
      </c>
      <c r="G66" s="15">
        <f>[9]F1!G22</f>
        <v>519.08098942229446</v>
      </c>
      <c r="H66" s="15">
        <f>[9]F1!H22</f>
        <v>519.08098942229446</v>
      </c>
      <c r="I66" s="13"/>
    </row>
    <row r="67" spans="2:9">
      <c r="F67" s="22"/>
    </row>
    <row r="69" spans="2:9" ht="15">
      <c r="B69" s="54" t="s">
        <v>0</v>
      </c>
      <c r="C69" s="54"/>
      <c r="D69" s="54"/>
      <c r="E69" s="54"/>
      <c r="F69" s="54"/>
      <c r="G69" s="54"/>
      <c r="H69" s="54"/>
      <c r="I69" s="54"/>
    </row>
    <row r="70" spans="2:9" ht="15">
      <c r="B70" s="54" t="s">
        <v>49</v>
      </c>
      <c r="C70" s="54"/>
      <c r="D70" s="54"/>
      <c r="E70" s="54"/>
      <c r="F70" s="54"/>
      <c r="G70" s="54"/>
      <c r="H70" s="54"/>
      <c r="I70" s="54"/>
    </row>
    <row r="71" spans="2:9" s="4" customFormat="1" ht="15" customHeight="1">
      <c r="B71" s="55" t="s">
        <v>2</v>
      </c>
      <c r="C71" s="55"/>
      <c r="D71" s="55"/>
      <c r="E71" s="55"/>
      <c r="F71" s="55"/>
      <c r="G71" s="55"/>
      <c r="H71" s="55"/>
      <c r="I71" s="55"/>
    </row>
    <row r="73" spans="2:9">
      <c r="H73" s="49" t="s">
        <v>83</v>
      </c>
    </row>
    <row r="74" spans="2:9" ht="12.75" customHeight="1">
      <c r="B74" s="58" t="s">
        <v>3</v>
      </c>
      <c r="C74" s="61" t="s">
        <v>4</v>
      </c>
      <c r="D74" s="63" t="s">
        <v>5</v>
      </c>
      <c r="E74" s="61" t="s">
        <v>6</v>
      </c>
      <c r="F74" s="51" t="s">
        <v>7</v>
      </c>
      <c r="G74" s="52"/>
      <c r="H74" s="53"/>
      <c r="I74" s="56" t="s">
        <v>8</v>
      </c>
    </row>
    <row r="75" spans="2:9" ht="30" customHeight="1">
      <c r="B75" s="59"/>
      <c r="C75" s="61"/>
      <c r="D75" s="64"/>
      <c r="E75" s="61"/>
      <c r="F75" s="7" t="s">
        <v>9</v>
      </c>
      <c r="G75" s="7" t="s">
        <v>10</v>
      </c>
      <c r="H75" s="7" t="s">
        <v>11</v>
      </c>
      <c r="I75" s="56"/>
    </row>
    <row r="76" spans="2:9" ht="15">
      <c r="B76" s="60"/>
      <c r="C76" s="62"/>
      <c r="D76" s="65"/>
      <c r="E76" s="62"/>
      <c r="F76" s="7" t="s">
        <v>12</v>
      </c>
      <c r="G76" s="7" t="s">
        <v>13</v>
      </c>
      <c r="H76" s="7" t="s">
        <v>14</v>
      </c>
      <c r="I76" s="57"/>
    </row>
    <row r="77" spans="2:9" ht="15">
      <c r="B77" s="10" t="s">
        <v>15</v>
      </c>
      <c r="C77" s="11" t="s">
        <v>16</v>
      </c>
      <c r="D77" s="8"/>
      <c r="E77" s="8"/>
      <c r="F77" s="7"/>
      <c r="G77" s="7"/>
      <c r="H77" s="7"/>
      <c r="I77" s="9"/>
    </row>
    <row r="78" spans="2:9" ht="15">
      <c r="B78" s="12">
        <v>1</v>
      </c>
      <c r="C78" s="13" t="s">
        <v>17</v>
      </c>
      <c r="D78" s="12" t="s">
        <v>18</v>
      </c>
      <c r="E78" s="14" t="s">
        <v>19</v>
      </c>
      <c r="F78" s="15">
        <f>[10]F1!F11</f>
        <v>39.31</v>
      </c>
      <c r="G78" s="15">
        <f>[10]F1!G11</f>
        <v>49.68</v>
      </c>
      <c r="H78" s="15">
        <f>[10]F1!H11</f>
        <v>49.68</v>
      </c>
      <c r="I78" s="16"/>
    </row>
    <row r="79" spans="2:9" ht="15">
      <c r="B79" s="12">
        <f t="shared" ref="B79:B84" si="4">B78+1</f>
        <v>2</v>
      </c>
      <c r="C79" s="17" t="s">
        <v>20</v>
      </c>
      <c r="D79" s="12" t="s">
        <v>18</v>
      </c>
      <c r="E79" s="14" t="s">
        <v>21</v>
      </c>
      <c r="F79" s="18">
        <f>[10]F1!F12</f>
        <v>3.95</v>
      </c>
      <c r="G79" s="18">
        <f>[10]F1!G12</f>
        <v>1.03</v>
      </c>
      <c r="H79" s="15">
        <f>[10]F1!H12</f>
        <v>1.03</v>
      </c>
      <c r="I79" s="16"/>
    </row>
    <row r="80" spans="2:9" ht="15">
      <c r="B80" s="12">
        <f t="shared" si="4"/>
        <v>3</v>
      </c>
      <c r="C80" s="13" t="s">
        <v>22</v>
      </c>
      <c r="D80" s="12" t="s">
        <v>18</v>
      </c>
      <c r="E80" s="19" t="s">
        <v>23</v>
      </c>
      <c r="F80" s="15">
        <f>[10]F1!F13</f>
        <v>0.37</v>
      </c>
      <c r="G80" s="15">
        <f>[10]F1!G13</f>
        <v>0</v>
      </c>
      <c r="H80" s="15">
        <f>[10]F1!H13</f>
        <v>0</v>
      </c>
      <c r="I80" s="16"/>
    </row>
    <row r="81" spans="2:9" ht="15">
      <c r="B81" s="12">
        <f t="shared" si="4"/>
        <v>4</v>
      </c>
      <c r="C81" s="17" t="s">
        <v>24</v>
      </c>
      <c r="D81" s="12" t="s">
        <v>18</v>
      </c>
      <c r="E81" s="19" t="s">
        <v>25</v>
      </c>
      <c r="F81" s="15">
        <f>[10]F1!F14</f>
        <v>1.66</v>
      </c>
      <c r="G81" s="15">
        <f>[10]F1!G14</f>
        <v>2.1905956061838894</v>
      </c>
      <c r="H81" s="15">
        <f>[10]F1!H14</f>
        <v>2.1905956061838894</v>
      </c>
      <c r="I81" s="16"/>
    </row>
    <row r="82" spans="2:9" ht="15">
      <c r="B82" s="12">
        <f t="shared" si="4"/>
        <v>5</v>
      </c>
      <c r="C82" s="13" t="s">
        <v>26</v>
      </c>
      <c r="D82" s="12" t="s">
        <v>18</v>
      </c>
      <c r="E82" s="19" t="s">
        <v>27</v>
      </c>
      <c r="F82" s="15">
        <f>[10]F1!F15</f>
        <v>7.81</v>
      </c>
      <c r="G82" s="15">
        <f>[10]F1!G15</f>
        <v>8.06</v>
      </c>
      <c r="H82" s="15">
        <f>[10]F1!H15</f>
        <v>8.06</v>
      </c>
      <c r="I82" s="16"/>
    </row>
    <row r="83" spans="2:9" ht="15">
      <c r="B83" s="12">
        <f t="shared" si="4"/>
        <v>6</v>
      </c>
      <c r="C83" s="13" t="s">
        <v>28</v>
      </c>
      <c r="D83" s="12" t="s">
        <v>18</v>
      </c>
      <c r="E83" s="19" t="s">
        <v>29</v>
      </c>
      <c r="F83" s="15">
        <f>[10]F1!F16</f>
        <v>0</v>
      </c>
      <c r="G83" s="15">
        <f>[10]F1!G16</f>
        <v>0.12</v>
      </c>
      <c r="H83" s="15">
        <f>[10]F1!H16</f>
        <v>0.12</v>
      </c>
      <c r="I83" s="16"/>
    </row>
    <row r="84" spans="2:9" ht="15">
      <c r="B84" s="6">
        <f t="shared" si="4"/>
        <v>7</v>
      </c>
      <c r="C84" s="20" t="s">
        <v>16</v>
      </c>
      <c r="D84" s="6" t="s">
        <v>18</v>
      </c>
      <c r="E84" s="19"/>
      <c r="F84" s="25">
        <f>[10]F1!F17</f>
        <v>53.1</v>
      </c>
      <c r="G84" s="15">
        <f>[10]F1!G17</f>
        <v>60.840595606183896</v>
      </c>
      <c r="H84" s="15">
        <f>[10]F1!H17</f>
        <v>60.840595606183896</v>
      </c>
      <c r="I84" s="16"/>
    </row>
    <row r="85" spans="2:9" ht="15">
      <c r="B85" s="6" t="s">
        <v>30</v>
      </c>
      <c r="C85" s="6" t="s">
        <v>31</v>
      </c>
      <c r="D85" s="19"/>
      <c r="E85" s="19"/>
      <c r="F85" s="23"/>
      <c r="G85" s="24"/>
      <c r="H85" s="24"/>
      <c r="I85" s="13"/>
    </row>
    <row r="86" spans="2:9" ht="15">
      <c r="B86" s="12">
        <v>1</v>
      </c>
      <c r="C86" s="19" t="s">
        <v>32</v>
      </c>
      <c r="D86" s="12" t="s">
        <v>33</v>
      </c>
      <c r="E86" s="19" t="s">
        <v>34</v>
      </c>
      <c r="F86" s="21">
        <f>[10]F1!F19</f>
        <v>0</v>
      </c>
      <c r="G86" s="21">
        <f>[10]F1!G19</f>
        <v>0</v>
      </c>
      <c r="H86" s="21">
        <f>[10]F1!H19</f>
        <v>0</v>
      </c>
      <c r="I86" s="13"/>
    </row>
    <row r="87" spans="2:9" ht="15">
      <c r="B87" s="12">
        <f>B86+1</f>
        <v>2</v>
      </c>
      <c r="C87" s="19" t="s">
        <v>35</v>
      </c>
      <c r="D87" s="12" t="s">
        <v>36</v>
      </c>
      <c r="E87" s="19" t="s">
        <v>37</v>
      </c>
      <c r="F87" s="15">
        <f>[10]F1!F20</f>
        <v>0</v>
      </c>
      <c r="G87" s="15">
        <f>[10]F1!G20</f>
        <v>0</v>
      </c>
      <c r="H87" s="15">
        <f>[10]F1!H20</f>
        <v>0</v>
      </c>
      <c r="I87" s="13"/>
    </row>
    <row r="88" spans="2:9" ht="15">
      <c r="B88" s="12">
        <f>B87+1</f>
        <v>3</v>
      </c>
      <c r="C88" s="19" t="s">
        <v>31</v>
      </c>
      <c r="D88" s="12" t="s">
        <v>18</v>
      </c>
      <c r="E88" s="19"/>
      <c r="F88" s="15">
        <f>[10]F1!F21</f>
        <v>0</v>
      </c>
      <c r="G88" s="15">
        <f>[10]F1!G21</f>
        <v>0</v>
      </c>
      <c r="H88" s="15">
        <f>[10]F1!H21</f>
        <v>0</v>
      </c>
      <c r="I88" s="13"/>
    </row>
    <row r="89" spans="2:9" ht="15">
      <c r="B89" s="6" t="s">
        <v>38</v>
      </c>
      <c r="C89" s="6" t="s">
        <v>39</v>
      </c>
      <c r="D89" s="12" t="s">
        <v>18</v>
      </c>
      <c r="E89" s="13"/>
      <c r="F89" s="15">
        <f>[10]F1!F22</f>
        <v>53.1</v>
      </c>
      <c r="G89" s="15">
        <f>[10]F1!G22</f>
        <v>60.840595606183896</v>
      </c>
      <c r="H89" s="15">
        <f>[10]F1!H22</f>
        <v>60.840595606183896</v>
      </c>
      <c r="I89" s="13"/>
    </row>
    <row r="92" spans="2:9" ht="15">
      <c r="B92" s="54" t="s">
        <v>0</v>
      </c>
      <c r="C92" s="54"/>
      <c r="D92" s="54"/>
      <c r="E92" s="54"/>
      <c r="F92" s="54"/>
      <c r="G92" s="54"/>
      <c r="H92" s="54"/>
      <c r="I92" s="54"/>
    </row>
    <row r="93" spans="2:9" ht="15">
      <c r="B93" s="54" t="s">
        <v>50</v>
      </c>
      <c r="C93" s="54"/>
      <c r="D93" s="54"/>
      <c r="E93" s="54"/>
      <c r="F93" s="54"/>
      <c r="G93" s="54"/>
      <c r="H93" s="54"/>
      <c r="I93" s="54"/>
    </row>
    <row r="94" spans="2:9" s="4" customFormat="1" ht="15" customHeight="1">
      <c r="B94" s="55" t="s">
        <v>2</v>
      </c>
      <c r="C94" s="55"/>
      <c r="D94" s="55"/>
      <c r="E94" s="55"/>
      <c r="F94" s="55"/>
      <c r="G94" s="55"/>
      <c r="H94" s="55"/>
      <c r="I94" s="55"/>
    </row>
    <row r="96" spans="2:9">
      <c r="H96" s="49" t="s">
        <v>83</v>
      </c>
    </row>
    <row r="97" spans="2:9" ht="12.75" customHeight="1">
      <c r="B97" s="58" t="s">
        <v>3</v>
      </c>
      <c r="C97" s="61" t="s">
        <v>4</v>
      </c>
      <c r="D97" s="63" t="s">
        <v>5</v>
      </c>
      <c r="E97" s="61" t="s">
        <v>6</v>
      </c>
      <c r="F97" s="51" t="s">
        <v>7</v>
      </c>
      <c r="G97" s="52"/>
      <c r="H97" s="53"/>
      <c r="I97" s="56" t="s">
        <v>8</v>
      </c>
    </row>
    <row r="98" spans="2:9" ht="30" customHeight="1">
      <c r="B98" s="59"/>
      <c r="C98" s="61"/>
      <c r="D98" s="64"/>
      <c r="E98" s="61"/>
      <c r="F98" s="7" t="s">
        <v>9</v>
      </c>
      <c r="G98" s="7" t="s">
        <v>10</v>
      </c>
      <c r="H98" s="7" t="s">
        <v>11</v>
      </c>
      <c r="I98" s="56"/>
    </row>
    <row r="99" spans="2:9" ht="15">
      <c r="B99" s="60"/>
      <c r="C99" s="62"/>
      <c r="D99" s="65"/>
      <c r="E99" s="62"/>
      <c r="F99" s="7" t="s">
        <v>12</v>
      </c>
      <c r="G99" s="7" t="s">
        <v>13</v>
      </c>
      <c r="H99" s="7" t="s">
        <v>14</v>
      </c>
      <c r="I99" s="57"/>
    </row>
    <row r="100" spans="2:9" ht="15">
      <c r="B100" s="10" t="s">
        <v>15</v>
      </c>
      <c r="C100" s="11" t="s">
        <v>16</v>
      </c>
      <c r="D100" s="8"/>
      <c r="E100" s="8"/>
      <c r="F100" s="7"/>
      <c r="G100" s="7"/>
      <c r="H100" s="7"/>
      <c r="I100" s="9"/>
    </row>
    <row r="101" spans="2:9" ht="15">
      <c r="B101" s="12">
        <v>1</v>
      </c>
      <c r="C101" s="13" t="s">
        <v>17</v>
      </c>
      <c r="D101" s="12" t="s">
        <v>18</v>
      </c>
      <c r="E101" s="14" t="s">
        <v>19</v>
      </c>
      <c r="F101" s="15">
        <f>[11]F1!F11</f>
        <v>6.64</v>
      </c>
      <c r="G101" s="15">
        <f>[11]F1!G11</f>
        <v>8.42</v>
      </c>
      <c r="H101" s="15">
        <f>[11]F1!H11</f>
        <v>8.42</v>
      </c>
      <c r="I101" s="16"/>
    </row>
    <row r="102" spans="2:9" ht="15">
      <c r="B102" s="12">
        <f t="shared" ref="B102:B107" si="5">B101+1</f>
        <v>2</v>
      </c>
      <c r="C102" s="17" t="s">
        <v>20</v>
      </c>
      <c r="D102" s="12" t="s">
        <v>18</v>
      </c>
      <c r="E102" s="14" t="s">
        <v>21</v>
      </c>
      <c r="F102" s="18">
        <f>[11]F1!F12</f>
        <v>0.9</v>
      </c>
      <c r="G102" s="18">
        <f>[11]F1!G12</f>
        <v>0.34</v>
      </c>
      <c r="H102" s="15">
        <f>[11]F1!H12</f>
        <v>0.34</v>
      </c>
      <c r="I102" s="16"/>
    </row>
    <row r="103" spans="2:9" ht="15">
      <c r="B103" s="12">
        <f t="shared" si="5"/>
        <v>3</v>
      </c>
      <c r="C103" s="13" t="s">
        <v>22</v>
      </c>
      <c r="D103" s="12" t="s">
        <v>18</v>
      </c>
      <c r="E103" s="19" t="s">
        <v>23</v>
      </c>
      <c r="F103" s="15">
        <f>[11]F1!F13</f>
        <v>0</v>
      </c>
      <c r="G103" s="15">
        <f>[11]F1!G13</f>
        <v>0.1</v>
      </c>
      <c r="H103" s="15">
        <f>[11]F1!H13</f>
        <v>0.1</v>
      </c>
      <c r="I103" s="16"/>
    </row>
    <row r="104" spans="2:9" ht="15">
      <c r="B104" s="12">
        <f t="shared" si="5"/>
        <v>4</v>
      </c>
      <c r="C104" s="17" t="s">
        <v>24</v>
      </c>
      <c r="D104" s="12" t="s">
        <v>18</v>
      </c>
      <c r="E104" s="19" t="s">
        <v>25</v>
      </c>
      <c r="F104" s="15">
        <f>[11]F1!F14</f>
        <v>0.28999999999999998</v>
      </c>
      <c r="G104" s="15">
        <f>[11]F1!G14</f>
        <v>0.3856208299429878</v>
      </c>
      <c r="H104" s="15">
        <f>[11]F1!H14</f>
        <v>0.3856208299429878</v>
      </c>
      <c r="I104" s="16"/>
    </row>
    <row r="105" spans="2:9" ht="15">
      <c r="B105" s="12">
        <f t="shared" si="5"/>
        <v>5</v>
      </c>
      <c r="C105" s="13" t="s">
        <v>26</v>
      </c>
      <c r="D105" s="12" t="s">
        <v>18</v>
      </c>
      <c r="E105" s="19" t="s">
        <v>27</v>
      </c>
      <c r="F105" s="15">
        <f>[11]F1!F15</f>
        <v>1.76</v>
      </c>
      <c r="G105" s="15">
        <f>[11]F1!G15</f>
        <v>1.94</v>
      </c>
      <c r="H105" s="15">
        <f>[11]F1!H15</f>
        <v>1.94</v>
      </c>
      <c r="I105" s="16"/>
    </row>
    <row r="106" spans="2:9" ht="15">
      <c r="B106" s="12">
        <f t="shared" si="5"/>
        <v>6</v>
      </c>
      <c r="C106" s="13" t="s">
        <v>28</v>
      </c>
      <c r="D106" s="12" t="s">
        <v>18</v>
      </c>
      <c r="E106" s="19" t="s">
        <v>29</v>
      </c>
      <c r="F106" s="15">
        <f>[11]F1!F16</f>
        <v>0</v>
      </c>
      <c r="G106" s="15">
        <f>[11]F1!G16</f>
        <v>0.02</v>
      </c>
      <c r="H106" s="15">
        <f>[11]F1!H16</f>
        <v>0.02</v>
      </c>
      <c r="I106" s="16"/>
    </row>
    <row r="107" spans="2:9" ht="15">
      <c r="B107" s="6">
        <f t="shared" si="5"/>
        <v>7</v>
      </c>
      <c r="C107" s="20" t="s">
        <v>16</v>
      </c>
      <c r="D107" s="6" t="s">
        <v>18</v>
      </c>
      <c r="E107" s="19"/>
      <c r="F107" s="25">
        <f>[11]F1!F17</f>
        <v>9.59</v>
      </c>
      <c r="G107" s="15">
        <f>[11]F1!G17</f>
        <v>11.165620829942988</v>
      </c>
      <c r="H107" s="15">
        <f>[11]F1!H17</f>
        <v>11.165620829942988</v>
      </c>
      <c r="I107" s="16"/>
    </row>
    <row r="108" spans="2:9" ht="15">
      <c r="B108" s="6" t="s">
        <v>30</v>
      </c>
      <c r="C108" s="6" t="s">
        <v>31</v>
      </c>
      <c r="D108" s="19"/>
      <c r="E108" s="19"/>
      <c r="F108" s="23"/>
      <c r="G108" s="24"/>
      <c r="H108" s="24"/>
      <c r="I108" s="13"/>
    </row>
    <row r="109" spans="2:9" ht="15">
      <c r="B109" s="12">
        <v>1</v>
      </c>
      <c r="C109" s="19" t="s">
        <v>32</v>
      </c>
      <c r="D109" s="12" t="s">
        <v>33</v>
      </c>
      <c r="E109" s="19" t="s">
        <v>34</v>
      </c>
      <c r="F109" s="21">
        <f>[11]F1!F19</f>
        <v>0</v>
      </c>
      <c r="G109" s="21">
        <f>[11]F1!G19</f>
        <v>0</v>
      </c>
      <c r="H109" s="21">
        <f>[11]F1!H19</f>
        <v>0</v>
      </c>
      <c r="I109" s="13"/>
    </row>
    <row r="110" spans="2:9" ht="15">
      <c r="B110" s="12">
        <f>B109+1</f>
        <v>2</v>
      </c>
      <c r="C110" s="19" t="s">
        <v>35</v>
      </c>
      <c r="D110" s="12" t="s">
        <v>36</v>
      </c>
      <c r="E110" s="19" t="s">
        <v>37</v>
      </c>
      <c r="F110" s="15">
        <f>[11]F1!F20</f>
        <v>0</v>
      </c>
      <c r="G110" s="15">
        <f>[11]F1!G20</f>
        <v>0</v>
      </c>
      <c r="H110" s="15">
        <f>[11]F1!H20</f>
        <v>0</v>
      </c>
      <c r="I110" s="13"/>
    </row>
    <row r="111" spans="2:9" ht="15">
      <c r="B111" s="12">
        <f>B110+1</f>
        <v>3</v>
      </c>
      <c r="C111" s="19" t="s">
        <v>31</v>
      </c>
      <c r="D111" s="12" t="s">
        <v>18</v>
      </c>
      <c r="E111" s="19"/>
      <c r="F111" s="15">
        <f>[11]F1!F21</f>
        <v>0</v>
      </c>
      <c r="G111" s="15">
        <f>[11]F1!G21</f>
        <v>0</v>
      </c>
      <c r="H111" s="15">
        <f>[11]F1!H21</f>
        <v>0</v>
      </c>
      <c r="I111" s="13"/>
    </row>
    <row r="112" spans="2:9" ht="15">
      <c r="B112" s="6" t="s">
        <v>38</v>
      </c>
      <c r="C112" s="6" t="s">
        <v>39</v>
      </c>
      <c r="D112" s="12" t="s">
        <v>18</v>
      </c>
      <c r="E112" s="13"/>
      <c r="F112" s="15">
        <f>[11]F1!F22</f>
        <v>9.59</v>
      </c>
      <c r="G112" s="15">
        <f>[11]F1!G22</f>
        <v>11.165620829942988</v>
      </c>
      <c r="H112" s="15">
        <f>[11]F1!H22</f>
        <v>11.165620829942988</v>
      </c>
      <c r="I112" s="13"/>
    </row>
    <row r="115" spans="2:9" ht="15">
      <c r="B115" s="54" t="s">
        <v>0</v>
      </c>
      <c r="C115" s="54"/>
      <c r="D115" s="54"/>
      <c r="E115" s="54"/>
      <c r="F115" s="54"/>
      <c r="G115" s="54"/>
      <c r="H115" s="54"/>
      <c r="I115" s="54"/>
    </row>
    <row r="116" spans="2:9" ht="15">
      <c r="B116" s="54" t="s">
        <v>51</v>
      </c>
      <c r="C116" s="54"/>
      <c r="D116" s="54"/>
      <c r="E116" s="54"/>
      <c r="F116" s="54"/>
      <c r="G116" s="54"/>
      <c r="H116" s="54"/>
      <c r="I116" s="54"/>
    </row>
    <row r="117" spans="2:9" s="4" customFormat="1" ht="15" customHeight="1">
      <c r="B117" s="55" t="s">
        <v>2</v>
      </c>
      <c r="C117" s="55"/>
      <c r="D117" s="55"/>
      <c r="E117" s="55"/>
      <c r="F117" s="55"/>
      <c r="G117" s="55"/>
      <c r="H117" s="55"/>
      <c r="I117" s="55"/>
    </row>
    <row r="119" spans="2:9">
      <c r="H119" s="49" t="s">
        <v>83</v>
      </c>
    </row>
    <row r="120" spans="2:9" ht="12.75" customHeight="1">
      <c r="B120" s="58" t="s">
        <v>3</v>
      </c>
      <c r="C120" s="61" t="s">
        <v>4</v>
      </c>
      <c r="D120" s="63" t="s">
        <v>5</v>
      </c>
      <c r="E120" s="61" t="s">
        <v>6</v>
      </c>
      <c r="F120" s="51" t="s">
        <v>7</v>
      </c>
      <c r="G120" s="52"/>
      <c r="H120" s="53"/>
      <c r="I120" s="56" t="s">
        <v>8</v>
      </c>
    </row>
    <row r="121" spans="2:9" ht="30" customHeight="1">
      <c r="B121" s="59"/>
      <c r="C121" s="61"/>
      <c r="D121" s="64"/>
      <c r="E121" s="61"/>
      <c r="F121" s="7" t="s">
        <v>9</v>
      </c>
      <c r="G121" s="7" t="s">
        <v>10</v>
      </c>
      <c r="H121" s="7" t="s">
        <v>11</v>
      </c>
      <c r="I121" s="56"/>
    </row>
    <row r="122" spans="2:9" ht="15">
      <c r="B122" s="60"/>
      <c r="C122" s="62"/>
      <c r="D122" s="65"/>
      <c r="E122" s="62"/>
      <c r="F122" s="7" t="s">
        <v>12</v>
      </c>
      <c r="G122" s="7" t="s">
        <v>13</v>
      </c>
      <c r="H122" s="7" t="s">
        <v>14</v>
      </c>
      <c r="I122" s="57"/>
    </row>
    <row r="123" spans="2:9" ht="15">
      <c r="B123" s="10" t="s">
        <v>15</v>
      </c>
      <c r="C123" s="11" t="s">
        <v>16</v>
      </c>
      <c r="D123" s="8"/>
      <c r="E123" s="8"/>
      <c r="F123" s="7"/>
      <c r="G123" s="7"/>
      <c r="H123" s="7"/>
      <c r="I123" s="9"/>
    </row>
    <row r="124" spans="2:9" ht="15">
      <c r="B124" s="12">
        <v>1</v>
      </c>
      <c r="C124" s="13" t="s">
        <v>17</v>
      </c>
      <c r="D124" s="12" t="s">
        <v>18</v>
      </c>
      <c r="E124" s="14" t="s">
        <v>19</v>
      </c>
      <c r="F124" s="15">
        <f>[12]F1!F11</f>
        <v>6.53</v>
      </c>
      <c r="G124" s="15">
        <f>[12]F1!G11</f>
        <v>8.27</v>
      </c>
      <c r="H124" s="15">
        <f>[12]F1!H11</f>
        <v>8.27</v>
      </c>
      <c r="I124" s="16"/>
    </row>
    <row r="125" spans="2:9" ht="15">
      <c r="B125" s="12">
        <f t="shared" ref="B125:B130" si="6">B124+1</f>
        <v>2</v>
      </c>
      <c r="C125" s="17" t="s">
        <v>20</v>
      </c>
      <c r="D125" s="12" t="s">
        <v>18</v>
      </c>
      <c r="E125" s="14" t="s">
        <v>21</v>
      </c>
      <c r="F125" s="18">
        <f>[12]F1!F12</f>
        <v>0</v>
      </c>
      <c r="G125" s="18">
        <f>[12]F1!G12</f>
        <v>0.57999999999999996</v>
      </c>
      <c r="H125" s="15">
        <f>[12]F1!H12</f>
        <v>0.57999999999999996</v>
      </c>
      <c r="I125" s="16"/>
    </row>
    <row r="126" spans="2:9" ht="15">
      <c r="B126" s="12">
        <f t="shared" si="6"/>
        <v>3</v>
      </c>
      <c r="C126" s="13" t="s">
        <v>22</v>
      </c>
      <c r="D126" s="12" t="s">
        <v>18</v>
      </c>
      <c r="E126" s="19" t="s">
        <v>23</v>
      </c>
      <c r="F126" s="15">
        <f>[12]F1!F13</f>
        <v>0.93</v>
      </c>
      <c r="G126" s="15">
        <f>[12]F1!G13</f>
        <v>0.95</v>
      </c>
      <c r="H126" s="15">
        <f>[12]F1!H13</f>
        <v>0.95</v>
      </c>
      <c r="I126" s="16"/>
    </row>
    <row r="127" spans="2:9" ht="15">
      <c r="B127" s="12">
        <f t="shared" si="6"/>
        <v>4</v>
      </c>
      <c r="C127" s="17" t="s">
        <v>24</v>
      </c>
      <c r="D127" s="12" t="s">
        <v>18</v>
      </c>
      <c r="E127" s="19" t="s">
        <v>25</v>
      </c>
      <c r="F127" s="15">
        <f>[12]F1!F14</f>
        <v>0.28999999999999998</v>
      </c>
      <c r="G127" s="15">
        <f>[12]F1!G14</f>
        <v>0.39860699755899104</v>
      </c>
      <c r="H127" s="15">
        <f>[12]F1!H14</f>
        <v>0.39860699755899104</v>
      </c>
      <c r="I127" s="16"/>
    </row>
    <row r="128" spans="2:9" ht="15">
      <c r="B128" s="12">
        <f t="shared" si="6"/>
        <v>5</v>
      </c>
      <c r="C128" s="13" t="s">
        <v>26</v>
      </c>
      <c r="D128" s="12" t="s">
        <v>18</v>
      </c>
      <c r="E128" s="19" t="s">
        <v>27</v>
      </c>
      <c r="F128" s="15">
        <f>[12]F1!F15</f>
        <v>1.78</v>
      </c>
      <c r="G128" s="15">
        <f>[12]F1!G15</f>
        <v>1.97</v>
      </c>
      <c r="H128" s="15">
        <f>[12]F1!H15</f>
        <v>1.97</v>
      </c>
      <c r="I128" s="16"/>
    </row>
    <row r="129" spans="2:9" ht="15">
      <c r="B129" s="12">
        <f t="shared" si="6"/>
        <v>6</v>
      </c>
      <c r="C129" s="13" t="s">
        <v>28</v>
      </c>
      <c r="D129" s="12" t="s">
        <v>18</v>
      </c>
      <c r="E129" s="19" t="s">
        <v>29</v>
      </c>
      <c r="F129" s="15">
        <f>[12]F1!F16</f>
        <v>0</v>
      </c>
      <c r="G129" s="15">
        <f>[12]F1!G16</f>
        <v>0.02</v>
      </c>
      <c r="H129" s="15">
        <f>[12]F1!H16</f>
        <v>0.02</v>
      </c>
      <c r="I129" s="16"/>
    </row>
    <row r="130" spans="2:9" ht="15">
      <c r="B130" s="6">
        <f t="shared" si="6"/>
        <v>7</v>
      </c>
      <c r="C130" s="20" t="s">
        <v>16</v>
      </c>
      <c r="D130" s="6" t="s">
        <v>18</v>
      </c>
      <c r="E130" s="19"/>
      <c r="F130" s="25">
        <f>[12]F1!F17</f>
        <v>9.5299999999999994</v>
      </c>
      <c r="G130" s="15">
        <f>[12]F1!G17</f>
        <v>12.148606997558991</v>
      </c>
      <c r="H130" s="15">
        <f>[12]F1!H17</f>
        <v>12.148606997558991</v>
      </c>
      <c r="I130" s="16"/>
    </row>
    <row r="131" spans="2:9" ht="15">
      <c r="B131" s="6" t="s">
        <v>30</v>
      </c>
      <c r="C131" s="6" t="s">
        <v>31</v>
      </c>
      <c r="D131" s="19"/>
      <c r="E131" s="19"/>
      <c r="F131" s="23"/>
      <c r="G131" s="24"/>
      <c r="H131" s="24"/>
      <c r="I131" s="13"/>
    </row>
    <row r="132" spans="2:9" ht="15">
      <c r="B132" s="12">
        <v>1</v>
      </c>
      <c r="C132" s="19" t="s">
        <v>32</v>
      </c>
      <c r="D132" s="12" t="s">
        <v>33</v>
      </c>
      <c r="E132" s="19" t="s">
        <v>34</v>
      </c>
      <c r="F132" s="21">
        <f>[12]F1!F19</f>
        <v>0</v>
      </c>
      <c r="G132" s="21">
        <f>[12]F1!G19</f>
        <v>0</v>
      </c>
      <c r="H132" s="21">
        <f>[12]F1!H19</f>
        <v>0</v>
      </c>
      <c r="I132" s="13"/>
    </row>
    <row r="133" spans="2:9" ht="15">
      <c r="B133" s="12">
        <f>B132+1</f>
        <v>2</v>
      </c>
      <c r="C133" s="19" t="s">
        <v>35</v>
      </c>
      <c r="D133" s="12" t="s">
        <v>36</v>
      </c>
      <c r="E133" s="19" t="s">
        <v>37</v>
      </c>
      <c r="F133" s="15">
        <f>[12]F1!F20</f>
        <v>0</v>
      </c>
      <c r="G133" s="15">
        <f>[12]F1!G20</f>
        <v>0</v>
      </c>
      <c r="H133" s="15">
        <f>[12]F1!H20</f>
        <v>0</v>
      </c>
      <c r="I133" s="13"/>
    </row>
    <row r="134" spans="2:9" ht="15">
      <c r="B134" s="12">
        <f>B133+1</f>
        <v>3</v>
      </c>
      <c r="C134" s="19" t="s">
        <v>31</v>
      </c>
      <c r="D134" s="12" t="s">
        <v>18</v>
      </c>
      <c r="E134" s="19"/>
      <c r="F134" s="15">
        <f>[12]F1!F21</f>
        <v>0</v>
      </c>
      <c r="G134" s="15">
        <f>[12]F1!G21</f>
        <v>0</v>
      </c>
      <c r="H134" s="15">
        <f>[12]F1!H21</f>
        <v>0</v>
      </c>
      <c r="I134" s="13"/>
    </row>
    <row r="135" spans="2:9" ht="15">
      <c r="B135" s="6" t="s">
        <v>38</v>
      </c>
      <c r="C135" s="6" t="s">
        <v>39</v>
      </c>
      <c r="D135" s="12" t="s">
        <v>18</v>
      </c>
      <c r="E135" s="13"/>
      <c r="F135" s="15">
        <f>[12]F1!F22</f>
        <v>9.5299999999999994</v>
      </c>
      <c r="G135" s="15">
        <f>[12]F1!G22</f>
        <v>12.148606997558991</v>
      </c>
      <c r="H135" s="15">
        <f>[12]F1!H22</f>
        <v>12.148606997558991</v>
      </c>
      <c r="I135" s="13"/>
    </row>
    <row r="138" spans="2:9" ht="15">
      <c r="B138" s="54" t="s">
        <v>0</v>
      </c>
      <c r="C138" s="54"/>
      <c r="D138" s="54"/>
      <c r="E138" s="54"/>
      <c r="F138" s="54"/>
      <c r="G138" s="54"/>
      <c r="H138" s="54"/>
      <c r="I138" s="54"/>
    </row>
    <row r="139" spans="2:9" ht="15">
      <c r="B139" s="54" t="s">
        <v>52</v>
      </c>
      <c r="C139" s="54"/>
      <c r="D139" s="54"/>
      <c r="E139" s="54"/>
      <c r="F139" s="54"/>
      <c r="G139" s="54"/>
      <c r="H139" s="54"/>
      <c r="I139" s="54"/>
    </row>
    <row r="140" spans="2:9" s="4" customFormat="1" ht="15" customHeight="1">
      <c r="B140" s="55" t="s">
        <v>2</v>
      </c>
      <c r="C140" s="55"/>
      <c r="D140" s="55"/>
      <c r="E140" s="55"/>
      <c r="F140" s="55"/>
      <c r="G140" s="55"/>
      <c r="H140" s="55"/>
      <c r="I140" s="55"/>
    </row>
    <row r="142" spans="2:9">
      <c r="H142" s="49" t="s">
        <v>83</v>
      </c>
    </row>
    <row r="143" spans="2:9" ht="12.75" customHeight="1">
      <c r="B143" s="58" t="s">
        <v>3</v>
      </c>
      <c r="C143" s="61" t="s">
        <v>4</v>
      </c>
      <c r="D143" s="63" t="s">
        <v>5</v>
      </c>
      <c r="E143" s="61" t="s">
        <v>6</v>
      </c>
      <c r="F143" s="51" t="s">
        <v>7</v>
      </c>
      <c r="G143" s="52"/>
      <c r="H143" s="53"/>
      <c r="I143" s="56" t="s">
        <v>8</v>
      </c>
    </row>
    <row r="144" spans="2:9" ht="30" customHeight="1">
      <c r="B144" s="59"/>
      <c r="C144" s="61"/>
      <c r="D144" s="64"/>
      <c r="E144" s="61"/>
      <c r="F144" s="7" t="s">
        <v>9</v>
      </c>
      <c r="G144" s="7" t="s">
        <v>10</v>
      </c>
      <c r="H144" s="7" t="s">
        <v>11</v>
      </c>
      <c r="I144" s="56"/>
    </row>
    <row r="145" spans="2:9" ht="15">
      <c r="B145" s="60"/>
      <c r="C145" s="62"/>
      <c r="D145" s="65"/>
      <c r="E145" s="62"/>
      <c r="F145" s="7" t="s">
        <v>12</v>
      </c>
      <c r="G145" s="7" t="s">
        <v>13</v>
      </c>
      <c r="H145" s="7" t="s">
        <v>14</v>
      </c>
      <c r="I145" s="57"/>
    </row>
    <row r="146" spans="2:9" ht="15">
      <c r="B146" s="10" t="s">
        <v>15</v>
      </c>
      <c r="C146" s="11" t="s">
        <v>16</v>
      </c>
      <c r="D146" s="8"/>
      <c r="E146" s="8"/>
      <c r="F146" s="7"/>
      <c r="G146" s="7"/>
      <c r="H146" s="7"/>
      <c r="I146" s="9"/>
    </row>
    <row r="147" spans="2:9" ht="15">
      <c r="B147" s="12">
        <v>1</v>
      </c>
      <c r="C147" s="13" t="s">
        <v>17</v>
      </c>
      <c r="D147" s="12" t="s">
        <v>18</v>
      </c>
      <c r="E147" s="14" t="s">
        <v>19</v>
      </c>
      <c r="F147" s="15">
        <f>[13]F1!F11</f>
        <v>29.55</v>
      </c>
      <c r="G147" s="15">
        <f>[13]F1!G11</f>
        <v>51.19</v>
      </c>
      <c r="H147" s="15">
        <f>[13]F1!H11</f>
        <v>51.19</v>
      </c>
      <c r="I147" s="16"/>
    </row>
    <row r="148" spans="2:9" ht="15">
      <c r="B148" s="12">
        <f t="shared" ref="B148:B153" si="7">B147+1</f>
        <v>2</v>
      </c>
      <c r="C148" s="17" t="s">
        <v>20</v>
      </c>
      <c r="D148" s="12" t="s">
        <v>18</v>
      </c>
      <c r="E148" s="14" t="s">
        <v>21</v>
      </c>
      <c r="F148" s="18">
        <f>[13]F1!F12</f>
        <v>13.72</v>
      </c>
      <c r="G148" s="18">
        <f>[13]F1!G12</f>
        <v>13.44</v>
      </c>
      <c r="H148" s="15">
        <f>[13]F1!H12</f>
        <v>13.44</v>
      </c>
      <c r="I148" s="16"/>
    </row>
    <row r="149" spans="2:9" ht="15">
      <c r="B149" s="12">
        <f t="shared" si="7"/>
        <v>3</v>
      </c>
      <c r="C149" s="13" t="s">
        <v>22</v>
      </c>
      <c r="D149" s="12" t="s">
        <v>18</v>
      </c>
      <c r="E149" s="19" t="s">
        <v>23</v>
      </c>
      <c r="F149" s="15">
        <f>[13]F1!F13</f>
        <v>16.86</v>
      </c>
      <c r="G149" s="15">
        <f>[13]F1!G13</f>
        <v>16.739999999999998</v>
      </c>
      <c r="H149" s="15">
        <f>[13]F1!H13</f>
        <v>16.739999999999998</v>
      </c>
      <c r="I149" s="16"/>
    </row>
    <row r="150" spans="2:9" ht="15">
      <c r="B150" s="12">
        <f t="shared" si="7"/>
        <v>4</v>
      </c>
      <c r="C150" s="17" t="s">
        <v>24</v>
      </c>
      <c r="D150" s="12" t="s">
        <v>18</v>
      </c>
      <c r="E150" s="19" t="s">
        <v>25</v>
      </c>
      <c r="F150" s="15">
        <f>[13]F1!F14</f>
        <v>2.19</v>
      </c>
      <c r="G150" s="15">
        <f>[13]F1!G14</f>
        <v>3.3443824247355574</v>
      </c>
      <c r="H150" s="15">
        <f>[13]F1!H14</f>
        <v>3.3443824247355574</v>
      </c>
      <c r="I150" s="16"/>
    </row>
    <row r="151" spans="2:9" ht="15">
      <c r="B151" s="12">
        <f t="shared" si="7"/>
        <v>5</v>
      </c>
      <c r="C151" s="13" t="s">
        <v>26</v>
      </c>
      <c r="D151" s="12" t="s">
        <v>18</v>
      </c>
      <c r="E151" s="19" t="s">
        <v>27</v>
      </c>
      <c r="F151" s="15">
        <f>[13]F1!F15</f>
        <v>38.92</v>
      </c>
      <c r="G151" s="15">
        <f>[13]F1!G15</f>
        <v>42.97</v>
      </c>
      <c r="H151" s="15">
        <f>[13]F1!H15</f>
        <v>42.97</v>
      </c>
      <c r="I151" s="16"/>
    </row>
    <row r="152" spans="2:9" ht="15">
      <c r="B152" s="12">
        <f t="shared" si="7"/>
        <v>6</v>
      </c>
      <c r="C152" s="13" t="s">
        <v>28</v>
      </c>
      <c r="D152" s="12" t="s">
        <v>18</v>
      </c>
      <c r="E152" s="19" t="s">
        <v>29</v>
      </c>
      <c r="F152" s="15">
        <f>[13]F1!F16</f>
        <v>0</v>
      </c>
      <c r="G152" s="15">
        <f>[13]F1!G16</f>
        <v>0.28000000000000003</v>
      </c>
      <c r="H152" s="15">
        <f>[13]F1!H16</f>
        <v>0.28000000000000003</v>
      </c>
      <c r="I152" s="16"/>
    </row>
    <row r="153" spans="2:9" ht="15">
      <c r="B153" s="6">
        <f t="shared" si="7"/>
        <v>7</v>
      </c>
      <c r="C153" s="20" t="s">
        <v>16</v>
      </c>
      <c r="D153" s="6" t="s">
        <v>18</v>
      </c>
      <c r="E153" s="19"/>
      <c r="F153" s="25">
        <f>[13]F1!F17</f>
        <v>101.24000000000001</v>
      </c>
      <c r="G153" s="15">
        <f>[13]F1!G17</f>
        <v>127.40438242473554</v>
      </c>
      <c r="H153" s="15">
        <f>[13]F1!H17</f>
        <v>127.40438242473554</v>
      </c>
      <c r="I153" s="16"/>
    </row>
    <row r="154" spans="2:9" ht="15">
      <c r="B154" s="6" t="s">
        <v>30</v>
      </c>
      <c r="C154" s="6" t="s">
        <v>31</v>
      </c>
      <c r="D154" s="19"/>
      <c r="E154" s="19"/>
      <c r="F154" s="23"/>
      <c r="G154" s="24"/>
      <c r="H154" s="24"/>
      <c r="I154" s="13"/>
    </row>
    <row r="155" spans="2:9" ht="15">
      <c r="B155" s="12">
        <v>1</v>
      </c>
      <c r="C155" s="19" t="s">
        <v>32</v>
      </c>
      <c r="D155" s="12" t="s">
        <v>33</v>
      </c>
      <c r="E155" s="19" t="s">
        <v>34</v>
      </c>
      <c r="F155" s="21">
        <f>[13]F1!F19</f>
        <v>0</v>
      </c>
      <c r="G155" s="21">
        <f>[13]F1!G19</f>
        <v>0</v>
      </c>
      <c r="H155" s="21">
        <f>[13]F1!H19</f>
        <v>0</v>
      </c>
      <c r="I155" s="13"/>
    </row>
    <row r="156" spans="2:9" ht="15">
      <c r="B156" s="12">
        <f>B155+1</f>
        <v>2</v>
      </c>
      <c r="C156" s="19" t="s">
        <v>35</v>
      </c>
      <c r="D156" s="12" t="s">
        <v>36</v>
      </c>
      <c r="E156" s="19" t="s">
        <v>37</v>
      </c>
      <c r="F156" s="15">
        <f>[13]F1!F20</f>
        <v>0</v>
      </c>
      <c r="G156" s="15">
        <f>[13]F1!G20</f>
        <v>0</v>
      </c>
      <c r="H156" s="15">
        <f>[13]F1!H20</f>
        <v>0</v>
      </c>
      <c r="I156" s="13"/>
    </row>
    <row r="157" spans="2:9" ht="15">
      <c r="B157" s="12">
        <f>B156+1</f>
        <v>3</v>
      </c>
      <c r="C157" s="19" t="s">
        <v>31</v>
      </c>
      <c r="D157" s="12" t="s">
        <v>18</v>
      </c>
      <c r="E157" s="19"/>
      <c r="F157" s="15">
        <f>[13]F1!F21</f>
        <v>0</v>
      </c>
      <c r="G157" s="15">
        <f>[13]F1!G21</f>
        <v>0</v>
      </c>
      <c r="H157" s="15">
        <f>[13]F1!H21</f>
        <v>0</v>
      </c>
      <c r="I157" s="13"/>
    </row>
    <row r="158" spans="2:9" ht="15">
      <c r="B158" s="6" t="s">
        <v>38</v>
      </c>
      <c r="C158" s="6" t="s">
        <v>39</v>
      </c>
      <c r="D158" s="12" t="s">
        <v>18</v>
      </c>
      <c r="E158" s="13"/>
      <c r="F158" s="15">
        <f>[13]F1!F22</f>
        <v>101.24000000000001</v>
      </c>
      <c r="G158" s="15">
        <f>[13]F1!G22</f>
        <v>127.40438242473554</v>
      </c>
      <c r="H158" s="15">
        <f>[13]F1!H22</f>
        <v>127.40438242473554</v>
      </c>
      <c r="I158" s="13"/>
    </row>
    <row r="161" spans="2:9" ht="15">
      <c r="B161" s="54" t="s">
        <v>0</v>
      </c>
      <c r="C161" s="54"/>
      <c r="D161" s="54"/>
      <c r="E161" s="54"/>
      <c r="F161" s="54"/>
      <c r="G161" s="54"/>
      <c r="H161" s="54"/>
      <c r="I161" s="54"/>
    </row>
    <row r="162" spans="2:9" ht="15">
      <c r="B162" s="54" t="s">
        <v>53</v>
      </c>
      <c r="C162" s="54"/>
      <c r="D162" s="54"/>
      <c r="E162" s="54"/>
      <c r="F162" s="54"/>
      <c r="G162" s="54"/>
      <c r="H162" s="54"/>
      <c r="I162" s="54"/>
    </row>
    <row r="163" spans="2:9" s="4" customFormat="1" ht="15" customHeight="1">
      <c r="B163" s="55" t="s">
        <v>2</v>
      </c>
      <c r="C163" s="55"/>
      <c r="D163" s="55"/>
      <c r="E163" s="55"/>
      <c r="F163" s="55"/>
      <c r="G163" s="55"/>
      <c r="H163" s="55"/>
      <c r="I163" s="55"/>
    </row>
    <row r="165" spans="2:9">
      <c r="H165" s="49" t="s">
        <v>83</v>
      </c>
    </row>
    <row r="166" spans="2:9" ht="12.75" customHeight="1">
      <c r="B166" s="58" t="s">
        <v>3</v>
      </c>
      <c r="C166" s="61" t="s">
        <v>4</v>
      </c>
      <c r="D166" s="63" t="s">
        <v>5</v>
      </c>
      <c r="E166" s="61" t="s">
        <v>6</v>
      </c>
      <c r="F166" s="51" t="s">
        <v>7</v>
      </c>
      <c r="G166" s="52"/>
      <c r="H166" s="53"/>
      <c r="I166" s="56" t="s">
        <v>8</v>
      </c>
    </row>
    <row r="167" spans="2:9" ht="30" customHeight="1">
      <c r="B167" s="59"/>
      <c r="C167" s="61"/>
      <c r="D167" s="64"/>
      <c r="E167" s="61"/>
      <c r="F167" s="7" t="s">
        <v>9</v>
      </c>
      <c r="G167" s="7" t="s">
        <v>10</v>
      </c>
      <c r="H167" s="7" t="s">
        <v>11</v>
      </c>
      <c r="I167" s="56"/>
    </row>
    <row r="168" spans="2:9" ht="15">
      <c r="B168" s="60"/>
      <c r="C168" s="62"/>
      <c r="D168" s="65"/>
      <c r="E168" s="62"/>
      <c r="F168" s="7" t="s">
        <v>12</v>
      </c>
      <c r="G168" s="7" t="s">
        <v>13</v>
      </c>
      <c r="H168" s="7" t="s">
        <v>14</v>
      </c>
      <c r="I168" s="57"/>
    </row>
    <row r="169" spans="2:9" ht="15">
      <c r="B169" s="10" t="s">
        <v>15</v>
      </c>
      <c r="C169" s="11" t="s">
        <v>16</v>
      </c>
      <c r="D169" s="8"/>
      <c r="E169" s="8"/>
      <c r="F169" s="7"/>
      <c r="G169" s="7"/>
      <c r="H169" s="7"/>
      <c r="I169" s="9"/>
    </row>
    <row r="170" spans="2:9" ht="15">
      <c r="B170" s="12">
        <v>1</v>
      </c>
      <c r="C170" s="13" t="s">
        <v>17</v>
      </c>
      <c r="D170" s="12" t="s">
        <v>18</v>
      </c>
      <c r="E170" s="14" t="s">
        <v>19</v>
      </c>
      <c r="F170" s="15">
        <f>[14]F1!F11</f>
        <v>31.79</v>
      </c>
      <c r="G170" s="15">
        <f>[14]F1!G11</f>
        <v>51.66</v>
      </c>
      <c r="H170" s="15">
        <f>[14]F1!H11</f>
        <v>51.66</v>
      </c>
      <c r="I170" s="16"/>
    </row>
    <row r="171" spans="2:9" ht="15">
      <c r="B171" s="12">
        <f t="shared" ref="B171:B176" si="8">B170+1</f>
        <v>2</v>
      </c>
      <c r="C171" s="17" t="s">
        <v>20</v>
      </c>
      <c r="D171" s="12" t="s">
        <v>18</v>
      </c>
      <c r="E171" s="14" t="s">
        <v>21</v>
      </c>
      <c r="F171" s="18">
        <f>[14]F1!F12</f>
        <v>79.59</v>
      </c>
      <c r="G171" s="18">
        <f>[14]F1!G12</f>
        <v>72.5</v>
      </c>
      <c r="H171" s="15">
        <f>[14]F1!H12</f>
        <v>72.5</v>
      </c>
      <c r="I171" s="16"/>
    </row>
    <row r="172" spans="2:9" ht="15">
      <c r="B172" s="12">
        <f t="shared" si="8"/>
        <v>3</v>
      </c>
      <c r="C172" s="13" t="s">
        <v>22</v>
      </c>
      <c r="D172" s="12" t="s">
        <v>18</v>
      </c>
      <c r="E172" s="19" t="s">
        <v>23</v>
      </c>
      <c r="F172" s="15">
        <f>[14]F1!F13</f>
        <v>54.07</v>
      </c>
      <c r="G172" s="15">
        <f>[14]F1!G13</f>
        <v>56.56</v>
      </c>
      <c r="H172" s="15">
        <f>[14]F1!H13</f>
        <v>56.56</v>
      </c>
      <c r="I172" s="16"/>
    </row>
    <row r="173" spans="2:9" ht="15">
      <c r="B173" s="12">
        <f t="shared" si="8"/>
        <v>4</v>
      </c>
      <c r="C173" s="17" t="s">
        <v>24</v>
      </c>
      <c r="D173" s="12" t="s">
        <v>18</v>
      </c>
      <c r="E173" s="19" t="s">
        <v>25</v>
      </c>
      <c r="F173" s="15">
        <f>[14]F1!F14</f>
        <v>4.72</v>
      </c>
      <c r="G173" s="15">
        <f>[14]F1!G14</f>
        <v>6.053672904800651</v>
      </c>
      <c r="H173" s="15">
        <f>[14]F1!H14</f>
        <v>6.053672904800651</v>
      </c>
      <c r="I173" s="16"/>
    </row>
    <row r="174" spans="2:9" ht="15">
      <c r="B174" s="12">
        <f t="shared" si="8"/>
        <v>5</v>
      </c>
      <c r="C174" s="13" t="s">
        <v>26</v>
      </c>
      <c r="D174" s="12" t="s">
        <v>18</v>
      </c>
      <c r="E174" s="19" t="s">
        <v>27</v>
      </c>
      <c r="F174" s="15">
        <f>[14]F1!F15</f>
        <v>93.15</v>
      </c>
      <c r="G174" s="15">
        <f>[14]F1!G15</f>
        <v>101.52</v>
      </c>
      <c r="H174" s="15">
        <f>[14]F1!H15</f>
        <v>101.52</v>
      </c>
      <c r="I174" s="16"/>
    </row>
    <row r="175" spans="2:9" ht="15">
      <c r="B175" s="12">
        <f t="shared" si="8"/>
        <v>6</v>
      </c>
      <c r="C175" s="13" t="s">
        <v>28</v>
      </c>
      <c r="D175" s="12" t="s">
        <v>18</v>
      </c>
      <c r="E175" s="19" t="s">
        <v>29</v>
      </c>
      <c r="F175" s="15">
        <f>[14]F1!F16</f>
        <v>0</v>
      </c>
      <c r="G175" s="15">
        <f>[14]F1!G16</f>
        <v>0.28000000000000003</v>
      </c>
      <c r="H175" s="15">
        <f>[14]F1!H16</f>
        <v>0.28000000000000003</v>
      </c>
      <c r="I175" s="16"/>
    </row>
    <row r="176" spans="2:9" ht="15">
      <c r="B176" s="6">
        <f t="shared" si="8"/>
        <v>7</v>
      </c>
      <c r="C176" s="20" t="s">
        <v>16</v>
      </c>
      <c r="D176" s="6" t="s">
        <v>18</v>
      </c>
      <c r="E176" s="19"/>
      <c r="F176" s="25">
        <f>[14]F1!F17</f>
        <v>263.32</v>
      </c>
      <c r="G176" s="15">
        <f>[14]F1!G17</f>
        <v>288.01367290480067</v>
      </c>
      <c r="H176" s="15">
        <f>[14]F1!H17</f>
        <v>288.01367290480067</v>
      </c>
      <c r="I176" s="16"/>
    </row>
    <row r="177" spans="2:9" ht="15">
      <c r="B177" s="6" t="s">
        <v>30</v>
      </c>
      <c r="C177" s="6" t="s">
        <v>31</v>
      </c>
      <c r="D177" s="19"/>
      <c r="E177" s="19"/>
      <c r="F177" s="23">
        <f>[14]F1!F18</f>
        <v>0</v>
      </c>
      <c r="G177" s="24">
        <f>[14]F1!G18</f>
        <v>0</v>
      </c>
      <c r="H177" s="24">
        <f>[14]F1!H18</f>
        <v>0</v>
      </c>
      <c r="I177" s="13"/>
    </row>
    <row r="178" spans="2:9" ht="15">
      <c r="B178" s="12">
        <v>1</v>
      </c>
      <c r="C178" s="19" t="s">
        <v>32</v>
      </c>
      <c r="D178" s="12" t="s">
        <v>33</v>
      </c>
      <c r="E178" s="19" t="s">
        <v>34</v>
      </c>
      <c r="F178" s="21">
        <f>[14]F1!F19</f>
        <v>0</v>
      </c>
      <c r="G178" s="21">
        <f>[14]F1!G19</f>
        <v>0</v>
      </c>
      <c r="H178" s="21">
        <f>[14]F1!H19</f>
        <v>0</v>
      </c>
      <c r="I178" s="13"/>
    </row>
    <row r="179" spans="2:9" ht="15">
      <c r="B179" s="12">
        <f>B178+1</f>
        <v>2</v>
      </c>
      <c r="C179" s="19" t="s">
        <v>35</v>
      </c>
      <c r="D179" s="12" t="s">
        <v>36</v>
      </c>
      <c r="E179" s="19" t="s">
        <v>37</v>
      </c>
      <c r="F179" s="15">
        <f>[14]F1!F20</f>
        <v>0</v>
      </c>
      <c r="G179" s="15">
        <f>[14]F1!G20</f>
        <v>0</v>
      </c>
      <c r="H179" s="15">
        <f>[14]F1!H20</f>
        <v>0</v>
      </c>
      <c r="I179" s="13"/>
    </row>
    <row r="180" spans="2:9" ht="15">
      <c r="B180" s="12">
        <f>B179+1</f>
        <v>3</v>
      </c>
      <c r="C180" s="19" t="s">
        <v>31</v>
      </c>
      <c r="D180" s="12" t="s">
        <v>18</v>
      </c>
      <c r="E180" s="19"/>
      <c r="F180" s="15">
        <f>[14]F1!F21</f>
        <v>0</v>
      </c>
      <c r="G180" s="15">
        <f>[14]F1!G21</f>
        <v>0</v>
      </c>
      <c r="H180" s="15">
        <f>[14]F1!H21</f>
        <v>0</v>
      </c>
      <c r="I180" s="13"/>
    </row>
    <row r="181" spans="2:9" ht="15">
      <c r="B181" s="6" t="s">
        <v>38</v>
      </c>
      <c r="C181" s="6" t="s">
        <v>39</v>
      </c>
      <c r="D181" s="12" t="s">
        <v>18</v>
      </c>
      <c r="E181" s="13"/>
      <c r="F181" s="15">
        <f>[14]F1!F22</f>
        <v>263.32</v>
      </c>
      <c r="G181" s="15">
        <f>[14]F1!G22</f>
        <v>288.01367290480067</v>
      </c>
      <c r="H181" s="15">
        <f>[14]F1!H22</f>
        <v>288.01367290480067</v>
      </c>
      <c r="I181" s="13"/>
    </row>
    <row r="184" spans="2:9" ht="15">
      <c r="B184" s="54" t="s">
        <v>0</v>
      </c>
      <c r="C184" s="54"/>
      <c r="D184" s="54"/>
      <c r="E184" s="54"/>
      <c r="F184" s="54"/>
      <c r="G184" s="54"/>
      <c r="H184" s="54"/>
      <c r="I184" s="54"/>
    </row>
    <row r="185" spans="2:9" ht="15">
      <c r="B185" s="54" t="s">
        <v>54</v>
      </c>
      <c r="C185" s="54"/>
      <c r="D185" s="54"/>
      <c r="E185" s="54"/>
      <c r="F185" s="54"/>
      <c r="G185" s="54"/>
      <c r="H185" s="54"/>
      <c r="I185" s="54"/>
    </row>
    <row r="186" spans="2:9" s="4" customFormat="1" ht="15" customHeight="1">
      <c r="B186" s="55" t="s">
        <v>2</v>
      </c>
      <c r="C186" s="55"/>
      <c r="D186" s="55"/>
      <c r="E186" s="55"/>
      <c r="F186" s="55"/>
      <c r="G186" s="55"/>
      <c r="H186" s="55"/>
      <c r="I186" s="55"/>
    </row>
    <row r="188" spans="2:9">
      <c r="H188" s="49" t="s">
        <v>83</v>
      </c>
    </row>
    <row r="189" spans="2:9" ht="12.75" customHeight="1">
      <c r="B189" s="58" t="s">
        <v>3</v>
      </c>
      <c r="C189" s="61" t="s">
        <v>4</v>
      </c>
      <c r="D189" s="63" t="s">
        <v>5</v>
      </c>
      <c r="E189" s="61" t="s">
        <v>6</v>
      </c>
      <c r="F189" s="51" t="s">
        <v>7</v>
      </c>
      <c r="G189" s="52"/>
      <c r="H189" s="53"/>
      <c r="I189" s="56" t="s">
        <v>8</v>
      </c>
    </row>
    <row r="190" spans="2:9" ht="30" customHeight="1">
      <c r="B190" s="59"/>
      <c r="C190" s="61"/>
      <c r="D190" s="64"/>
      <c r="E190" s="61"/>
      <c r="F190" s="7" t="s">
        <v>9</v>
      </c>
      <c r="G190" s="7" t="s">
        <v>10</v>
      </c>
      <c r="H190" s="7" t="s">
        <v>11</v>
      </c>
      <c r="I190" s="56"/>
    </row>
    <row r="191" spans="2:9" ht="15">
      <c r="B191" s="60"/>
      <c r="C191" s="62"/>
      <c r="D191" s="65"/>
      <c r="E191" s="62"/>
      <c r="F191" s="7" t="s">
        <v>12</v>
      </c>
      <c r="G191" s="7" t="s">
        <v>13</v>
      </c>
      <c r="H191" s="7" t="s">
        <v>14</v>
      </c>
      <c r="I191" s="57"/>
    </row>
    <row r="192" spans="2:9" ht="15">
      <c r="B192" s="10" t="s">
        <v>15</v>
      </c>
      <c r="C192" s="11" t="s">
        <v>16</v>
      </c>
      <c r="D192" s="8"/>
      <c r="E192" s="8"/>
      <c r="F192" s="7"/>
      <c r="G192" s="7"/>
      <c r="H192" s="7"/>
      <c r="I192" s="9"/>
    </row>
    <row r="193" spans="2:9" ht="15">
      <c r="B193" s="12">
        <v>1</v>
      </c>
      <c r="C193" s="13" t="s">
        <v>17</v>
      </c>
      <c r="D193" s="12" t="s">
        <v>18</v>
      </c>
      <c r="E193" s="14" t="s">
        <v>19</v>
      </c>
      <c r="F193" s="15">
        <f>[15]F1!F11</f>
        <v>31.25</v>
      </c>
      <c r="G193" s="15">
        <f>[15]F1!G11</f>
        <v>45.55</v>
      </c>
      <c r="H193" s="15">
        <f>[15]F1!H11</f>
        <v>45.55</v>
      </c>
      <c r="I193" s="16"/>
    </row>
    <row r="194" spans="2:9" ht="15">
      <c r="B194" s="12">
        <f t="shared" ref="B194:B199" si="9">B193+1</f>
        <v>2</v>
      </c>
      <c r="C194" s="17" t="s">
        <v>20</v>
      </c>
      <c r="D194" s="12" t="s">
        <v>18</v>
      </c>
      <c r="E194" s="14" t="s">
        <v>21</v>
      </c>
      <c r="F194" s="18">
        <f>[15]F1!F12</f>
        <v>10.89</v>
      </c>
      <c r="G194" s="18">
        <f>[15]F1!G12</f>
        <v>9.5399999999999991</v>
      </c>
      <c r="H194" s="15">
        <f>[15]F1!H12</f>
        <v>9.5399999999999991</v>
      </c>
      <c r="I194" s="16"/>
    </row>
    <row r="195" spans="2:9" ht="15">
      <c r="B195" s="12">
        <f t="shared" si="9"/>
        <v>3</v>
      </c>
      <c r="C195" s="13" t="s">
        <v>22</v>
      </c>
      <c r="D195" s="12" t="s">
        <v>18</v>
      </c>
      <c r="E195" s="19" t="s">
        <v>23</v>
      </c>
      <c r="F195" s="15">
        <f>[15]F1!F13</f>
        <v>21.67</v>
      </c>
      <c r="G195" s="15">
        <f>[15]F1!G13</f>
        <v>24.02</v>
      </c>
      <c r="H195" s="15">
        <f>[15]F1!H13</f>
        <v>24.02</v>
      </c>
      <c r="I195" s="16"/>
    </row>
    <row r="196" spans="2:9" ht="15">
      <c r="B196" s="12">
        <f t="shared" si="9"/>
        <v>4</v>
      </c>
      <c r="C196" s="17" t="s">
        <v>24</v>
      </c>
      <c r="D196" s="12" t="s">
        <v>18</v>
      </c>
      <c r="E196" s="19" t="s">
        <v>25</v>
      </c>
      <c r="F196" s="15">
        <f>[15]F1!F14</f>
        <v>2.09</v>
      </c>
      <c r="G196" s="15">
        <f>[15]F1!G14</f>
        <v>2.9358991049633851</v>
      </c>
      <c r="H196" s="15">
        <f>[15]F1!H14</f>
        <v>2.9358991049633851</v>
      </c>
      <c r="I196" s="16"/>
    </row>
    <row r="197" spans="2:9" ht="15">
      <c r="B197" s="12">
        <f t="shared" si="9"/>
        <v>5</v>
      </c>
      <c r="C197" s="13" t="s">
        <v>26</v>
      </c>
      <c r="D197" s="12" t="s">
        <v>18</v>
      </c>
      <c r="E197" s="19" t="s">
        <v>27</v>
      </c>
      <c r="F197" s="15">
        <f>[15]F1!F15</f>
        <v>26.97</v>
      </c>
      <c r="G197" s="15">
        <f>[15]F1!G15</f>
        <v>29.15</v>
      </c>
      <c r="H197" s="15">
        <f>[15]F1!H15</f>
        <v>29.15</v>
      </c>
      <c r="I197" s="16"/>
    </row>
    <row r="198" spans="2:9" ht="15">
      <c r="B198" s="12">
        <f t="shared" si="9"/>
        <v>6</v>
      </c>
      <c r="C198" s="13" t="s">
        <v>28</v>
      </c>
      <c r="D198" s="12" t="s">
        <v>18</v>
      </c>
      <c r="E198" s="19" t="s">
        <v>29</v>
      </c>
      <c r="F198" s="15">
        <f>[15]F1!F16</f>
        <v>0</v>
      </c>
      <c r="G198" s="15">
        <f>[15]F1!G16</f>
        <v>0.21</v>
      </c>
      <c r="H198" s="15">
        <f>[15]F1!H16</f>
        <v>0.21</v>
      </c>
      <c r="I198" s="16"/>
    </row>
    <row r="199" spans="2:9" ht="15">
      <c r="B199" s="6">
        <f t="shared" si="9"/>
        <v>7</v>
      </c>
      <c r="C199" s="20" t="s">
        <v>16</v>
      </c>
      <c r="D199" s="6" t="s">
        <v>18</v>
      </c>
      <c r="E199" s="19"/>
      <c r="F199" s="25">
        <f>[15]F1!F17</f>
        <v>92.87</v>
      </c>
      <c r="G199" s="15">
        <f>[15]F1!G17</f>
        <v>110.98589910496339</v>
      </c>
      <c r="H199" s="15">
        <f>[15]F1!H17</f>
        <v>110.98589910496339</v>
      </c>
      <c r="I199" s="16"/>
    </row>
    <row r="200" spans="2:9" ht="15">
      <c r="B200" s="6" t="s">
        <v>30</v>
      </c>
      <c r="C200" s="6" t="s">
        <v>31</v>
      </c>
      <c r="D200" s="19"/>
      <c r="E200" s="19"/>
      <c r="F200" s="23">
        <f>[15]F1!F18</f>
        <v>0</v>
      </c>
      <c r="G200" s="24">
        <f>[15]F1!G18</f>
        <v>0</v>
      </c>
      <c r="H200" s="24">
        <f>[15]F1!H18</f>
        <v>0</v>
      </c>
      <c r="I200" s="13"/>
    </row>
    <row r="201" spans="2:9" ht="15">
      <c r="B201" s="12">
        <v>1</v>
      </c>
      <c r="C201" s="19" t="s">
        <v>32</v>
      </c>
      <c r="D201" s="12" t="s">
        <v>33</v>
      </c>
      <c r="E201" s="19" t="s">
        <v>34</v>
      </c>
      <c r="F201" s="21">
        <f>[15]F1!F19</f>
        <v>0</v>
      </c>
      <c r="G201" s="21">
        <f>[15]F1!G19</f>
        <v>0</v>
      </c>
      <c r="H201" s="21">
        <f>[15]F1!H19</f>
        <v>0</v>
      </c>
      <c r="I201" s="13"/>
    </row>
    <row r="202" spans="2:9" ht="15">
      <c r="B202" s="12">
        <f>B201+1</f>
        <v>2</v>
      </c>
      <c r="C202" s="19" t="s">
        <v>35</v>
      </c>
      <c r="D202" s="12" t="s">
        <v>36</v>
      </c>
      <c r="E202" s="19" t="s">
        <v>37</v>
      </c>
      <c r="F202" s="15">
        <f>[15]F1!F20</f>
        <v>0</v>
      </c>
      <c r="G202" s="15">
        <f>[15]F1!G20</f>
        <v>0</v>
      </c>
      <c r="H202" s="15">
        <f>[15]F1!H20</f>
        <v>0</v>
      </c>
      <c r="I202" s="13"/>
    </row>
    <row r="203" spans="2:9" ht="15">
      <c r="B203" s="12">
        <f>B202+1</f>
        <v>3</v>
      </c>
      <c r="C203" s="19" t="s">
        <v>31</v>
      </c>
      <c r="D203" s="12" t="s">
        <v>18</v>
      </c>
      <c r="E203" s="19"/>
      <c r="F203" s="15">
        <f>[15]F1!F21</f>
        <v>0</v>
      </c>
      <c r="G203" s="15">
        <f>[15]F1!G21</f>
        <v>0</v>
      </c>
      <c r="H203" s="15">
        <f>[15]F1!H21</f>
        <v>0</v>
      </c>
      <c r="I203" s="13"/>
    </row>
    <row r="204" spans="2:9" ht="20.25" customHeight="1">
      <c r="B204" s="6" t="s">
        <v>38</v>
      </c>
      <c r="C204" s="6" t="s">
        <v>39</v>
      </c>
      <c r="D204" s="12" t="s">
        <v>18</v>
      </c>
      <c r="E204" s="13"/>
      <c r="F204" s="15">
        <f>[15]F1!F22</f>
        <v>92.87</v>
      </c>
      <c r="G204" s="15">
        <f>[15]F1!G22</f>
        <v>110.98589910496339</v>
      </c>
      <c r="H204" s="15">
        <f>[15]F1!H22</f>
        <v>110.98589910496339</v>
      </c>
      <c r="I204" s="13"/>
    </row>
  </sheetData>
  <mergeCells count="81">
    <mergeCell ref="I28:I30"/>
    <mergeCell ref="B51:B53"/>
    <mergeCell ref="C51:C53"/>
    <mergeCell ref="D51:D53"/>
    <mergeCell ref="E51:E53"/>
    <mergeCell ref="F51:H51"/>
    <mergeCell ref="I51:I53"/>
    <mergeCell ref="B28:B30"/>
    <mergeCell ref="C28:C30"/>
    <mergeCell ref="D28:D30"/>
    <mergeCell ref="E28:E30"/>
    <mergeCell ref="F28:H28"/>
    <mergeCell ref="B46:I46"/>
    <mergeCell ref="B47:I47"/>
    <mergeCell ref="B48:I48"/>
    <mergeCell ref="I97:I99"/>
    <mergeCell ref="B74:B76"/>
    <mergeCell ref="C74:C76"/>
    <mergeCell ref="D74:D76"/>
    <mergeCell ref="E74:E76"/>
    <mergeCell ref="F74:H74"/>
    <mergeCell ref="B94:I94"/>
    <mergeCell ref="B97:B99"/>
    <mergeCell ref="C97:C99"/>
    <mergeCell ref="D97:D99"/>
    <mergeCell ref="E97:E99"/>
    <mergeCell ref="F97:H97"/>
    <mergeCell ref="I143:I145"/>
    <mergeCell ref="B120:B122"/>
    <mergeCell ref="C120:C122"/>
    <mergeCell ref="D120:D122"/>
    <mergeCell ref="E120:E122"/>
    <mergeCell ref="F120:H120"/>
    <mergeCell ref="B140:I140"/>
    <mergeCell ref="B143:B145"/>
    <mergeCell ref="C143:C145"/>
    <mergeCell ref="D143:D145"/>
    <mergeCell ref="E143:E145"/>
    <mergeCell ref="F143:H143"/>
    <mergeCell ref="I189:I191"/>
    <mergeCell ref="B166:B168"/>
    <mergeCell ref="C166:C168"/>
    <mergeCell ref="D166:D168"/>
    <mergeCell ref="E166:E168"/>
    <mergeCell ref="F166:H166"/>
    <mergeCell ref="B186:I186"/>
    <mergeCell ref="B189:B191"/>
    <mergeCell ref="C189:C191"/>
    <mergeCell ref="D189:D191"/>
    <mergeCell ref="E189:E191"/>
    <mergeCell ref="F189:H189"/>
    <mergeCell ref="B2:I2"/>
    <mergeCell ref="B4:I4"/>
    <mergeCell ref="B23:I23"/>
    <mergeCell ref="B24:I24"/>
    <mergeCell ref="B25:I25"/>
    <mergeCell ref="B3:I3"/>
    <mergeCell ref="I6:I8"/>
    <mergeCell ref="B6:B8"/>
    <mergeCell ref="C6:C8"/>
    <mergeCell ref="D6:D8"/>
    <mergeCell ref="E6:E8"/>
    <mergeCell ref="F6:H6"/>
    <mergeCell ref="B69:I69"/>
    <mergeCell ref="B70:I70"/>
    <mergeCell ref="B71:I71"/>
    <mergeCell ref="B92:I92"/>
    <mergeCell ref="B93:I93"/>
    <mergeCell ref="I74:I76"/>
    <mergeCell ref="B115:I115"/>
    <mergeCell ref="B116:I116"/>
    <mergeCell ref="B117:I117"/>
    <mergeCell ref="B138:I138"/>
    <mergeCell ref="B139:I139"/>
    <mergeCell ref="I120:I122"/>
    <mergeCell ref="B161:I161"/>
    <mergeCell ref="B162:I162"/>
    <mergeCell ref="B163:I163"/>
    <mergeCell ref="B184:I184"/>
    <mergeCell ref="B185:I185"/>
    <mergeCell ref="I166:I168"/>
  </mergeCells>
  <pageMargins left="0.7" right="0.7" top="0.75" bottom="0.75" header="0.3" footer="0.3"/>
  <pageSetup paperSize="9" orientation="landscape" verticalDpi="0" r:id="rId1"/>
  <rowBreaks count="8" manualBreakCount="8">
    <brk id="22" max="16383" man="1"/>
    <brk id="45" max="16383" man="1"/>
    <brk id="68" max="16383" man="1"/>
    <brk id="91" max="16383" man="1"/>
    <brk id="114" max="16383" man="1"/>
    <brk id="137" max="16383" man="1"/>
    <brk id="160" max="16383" man="1"/>
    <brk id="18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I24"/>
  <sheetViews>
    <sheetView topLeftCell="D10" workbookViewId="0">
      <selection activeCell="G23" sqref="G23:G24"/>
    </sheetView>
  </sheetViews>
  <sheetFormatPr defaultColWidth="9.28515625" defaultRowHeight="14.25"/>
  <cols>
    <col min="1" max="1" width="3" style="1" customWidth="1"/>
    <col min="2" max="2" width="6.28515625" style="1" customWidth="1"/>
    <col min="3" max="3" width="37.28515625" style="1" customWidth="1"/>
    <col min="4" max="4" width="14.28515625" style="1" customWidth="1"/>
    <col min="5" max="5" width="11.5703125" style="1" customWidth="1"/>
    <col min="6" max="6" width="13.85546875" style="1" customWidth="1"/>
    <col min="7" max="7" width="13.140625" style="1" customWidth="1"/>
    <col min="8" max="8" width="14.140625" style="1" customWidth="1"/>
    <col min="9" max="9" width="13.85546875" style="1" customWidth="1"/>
    <col min="10" max="16384" width="9.28515625" style="1"/>
  </cols>
  <sheetData>
    <row r="2" spans="2:9" ht="15">
      <c r="C2" s="2"/>
      <c r="D2" s="2"/>
      <c r="E2" s="2"/>
      <c r="F2" s="3" t="s">
        <v>0</v>
      </c>
      <c r="G2" s="2"/>
      <c r="H2" s="2"/>
      <c r="I2" s="2"/>
    </row>
    <row r="3" spans="2:9" ht="15">
      <c r="C3" s="2"/>
      <c r="D3" s="2"/>
      <c r="E3" s="2"/>
      <c r="F3" s="3" t="s">
        <v>56</v>
      </c>
      <c r="G3" s="2"/>
      <c r="H3" s="2"/>
      <c r="I3" s="2"/>
    </row>
    <row r="4" spans="2:9" s="4" customFormat="1" ht="15.75">
      <c r="C4" s="2"/>
      <c r="D4" s="2"/>
      <c r="F4" s="5" t="s">
        <v>2</v>
      </c>
      <c r="G4" s="2"/>
      <c r="H4" s="2"/>
      <c r="I4" s="2"/>
    </row>
    <row r="7" spans="2:9" ht="15">
      <c r="B7" s="58" t="s">
        <v>3</v>
      </c>
      <c r="C7" s="61" t="s">
        <v>4</v>
      </c>
      <c r="D7" s="63" t="s">
        <v>5</v>
      </c>
      <c r="E7" s="61" t="s">
        <v>6</v>
      </c>
      <c r="F7" s="51" t="s">
        <v>7</v>
      </c>
      <c r="G7" s="52"/>
      <c r="H7" s="53"/>
      <c r="I7" s="56" t="s">
        <v>8</v>
      </c>
    </row>
    <row r="8" spans="2:9" ht="30">
      <c r="B8" s="59"/>
      <c r="C8" s="61"/>
      <c r="D8" s="64"/>
      <c r="E8" s="61"/>
      <c r="F8" s="7" t="s">
        <v>9</v>
      </c>
      <c r="G8" s="7" t="s">
        <v>10</v>
      </c>
      <c r="H8" s="7" t="s">
        <v>11</v>
      </c>
      <c r="I8" s="56"/>
    </row>
    <row r="9" spans="2:9" ht="15">
      <c r="B9" s="60"/>
      <c r="C9" s="62"/>
      <c r="D9" s="65"/>
      <c r="E9" s="62"/>
      <c r="F9" s="7" t="s">
        <v>12</v>
      </c>
      <c r="G9" s="7" t="s">
        <v>13</v>
      </c>
      <c r="H9" s="7" t="s">
        <v>14</v>
      </c>
      <c r="I9" s="57"/>
    </row>
    <row r="10" spans="2:9" ht="15">
      <c r="B10" s="10" t="s">
        <v>15</v>
      </c>
      <c r="C10" s="11" t="s">
        <v>16</v>
      </c>
      <c r="D10" s="8"/>
      <c r="E10" s="8"/>
      <c r="F10" s="7"/>
      <c r="G10" s="7"/>
      <c r="H10" s="7"/>
      <c r="I10" s="9"/>
    </row>
    <row r="11" spans="2:9" ht="15">
      <c r="B11" s="12">
        <v>1</v>
      </c>
      <c r="C11" s="13" t="s">
        <v>17</v>
      </c>
      <c r="D11" s="12" t="s">
        <v>18</v>
      </c>
      <c r="E11" s="14" t="s">
        <v>19</v>
      </c>
      <c r="F11" s="15">
        <f>Thermal!F10+Hydel!F10</f>
        <v>1840.94</v>
      </c>
      <c r="G11" s="15">
        <f>Thermal!G10+Hydel!G10</f>
        <v>2685.83</v>
      </c>
      <c r="H11" s="15">
        <f>Thermal!H10+Hydel!H10</f>
        <v>2685.83</v>
      </c>
      <c r="I11" s="16"/>
    </row>
    <row r="12" spans="2:9" ht="15">
      <c r="B12" s="12">
        <f t="shared" ref="B12:B17" si="0">B11+1</f>
        <v>2</v>
      </c>
      <c r="C12" s="17" t="s">
        <v>20</v>
      </c>
      <c r="D12" s="12" t="s">
        <v>18</v>
      </c>
      <c r="E12" s="14" t="s">
        <v>21</v>
      </c>
      <c r="F12" s="15">
        <f>Thermal!F11+Hydel!F11</f>
        <v>1230.47</v>
      </c>
      <c r="G12" s="15">
        <f>Thermal!G11+Hydel!G11</f>
        <v>1264.02</v>
      </c>
      <c r="H12" s="15">
        <f>Thermal!H11+Hydel!H11</f>
        <v>1264.02</v>
      </c>
      <c r="I12" s="16"/>
    </row>
    <row r="13" spans="2:9" ht="15">
      <c r="B13" s="12">
        <f t="shared" si="0"/>
        <v>3</v>
      </c>
      <c r="C13" s="13" t="s">
        <v>22</v>
      </c>
      <c r="D13" s="12" t="s">
        <v>18</v>
      </c>
      <c r="E13" s="19" t="s">
        <v>23</v>
      </c>
      <c r="F13" s="15">
        <f>Thermal!F12+Hydel!F12</f>
        <v>965.49</v>
      </c>
      <c r="G13" s="15">
        <f>Thermal!G12+Hydel!G12</f>
        <v>947.66463575</v>
      </c>
      <c r="H13" s="15">
        <f>Thermal!H12+Hydel!H12</f>
        <v>947.66463575</v>
      </c>
      <c r="I13" s="16"/>
    </row>
    <row r="14" spans="2:9" ht="15">
      <c r="B14" s="12">
        <f t="shared" si="0"/>
        <v>4</v>
      </c>
      <c r="C14" s="17" t="s">
        <v>24</v>
      </c>
      <c r="D14" s="12" t="s">
        <v>18</v>
      </c>
      <c r="E14" s="19" t="s">
        <v>25</v>
      </c>
      <c r="F14" s="15">
        <f>Thermal!F13+Hydel!F13</f>
        <v>304.47000000000003</v>
      </c>
      <c r="G14" s="15">
        <f>Thermal!G13+Hydel!G13</f>
        <v>425.93074793193796</v>
      </c>
      <c r="H14" s="15">
        <f>Thermal!H13+Hydel!H13</f>
        <v>425.93214181541464</v>
      </c>
      <c r="I14" s="16"/>
    </row>
    <row r="15" spans="2:9" ht="15">
      <c r="B15" s="12">
        <f t="shared" si="0"/>
        <v>5</v>
      </c>
      <c r="C15" s="13" t="s">
        <v>26</v>
      </c>
      <c r="D15" s="12" t="s">
        <v>18</v>
      </c>
      <c r="E15" s="19" t="s">
        <v>27</v>
      </c>
      <c r="F15" s="15">
        <f>Thermal!F14+Hydel!F14</f>
        <v>1884.17</v>
      </c>
      <c r="G15" s="15">
        <f>Thermal!G14+Hydel!G14</f>
        <v>2005.2200000000003</v>
      </c>
      <c r="H15" s="15">
        <f>Thermal!H14+Hydel!H14</f>
        <v>2005.2200000000003</v>
      </c>
      <c r="I15" s="16"/>
    </row>
    <row r="16" spans="2:9" ht="15">
      <c r="B16" s="12">
        <f t="shared" si="0"/>
        <v>6</v>
      </c>
      <c r="C16" s="13" t="s">
        <v>28</v>
      </c>
      <c r="D16" s="12" t="s">
        <v>18</v>
      </c>
      <c r="E16" s="19" t="s">
        <v>29</v>
      </c>
      <c r="F16" s="15">
        <f>Thermal!F15+Hydel!F15</f>
        <v>0</v>
      </c>
      <c r="G16" s="15">
        <f>Thermal!G15+Hydel!G15</f>
        <v>104</v>
      </c>
      <c r="H16" s="15">
        <f>Thermal!H15+Hydel!H15</f>
        <v>104</v>
      </c>
      <c r="I16" s="16"/>
    </row>
    <row r="17" spans="2:9" ht="15">
      <c r="B17" s="6">
        <f t="shared" si="0"/>
        <v>7</v>
      </c>
      <c r="C17" s="20" t="s">
        <v>16</v>
      </c>
      <c r="D17" s="6" t="s">
        <v>18</v>
      </c>
      <c r="E17" s="19"/>
      <c r="F17" s="15">
        <f>Thermal!F16+Hydel!F16</f>
        <v>6225.5400000000009</v>
      </c>
      <c r="G17" s="15">
        <f>Thermal!G16+Hydel!G16</f>
        <v>7224.6653836819378</v>
      </c>
      <c r="H17" s="15">
        <f>Thermal!H16+Hydel!H16</f>
        <v>7224.6667775654141</v>
      </c>
      <c r="I17" s="16"/>
    </row>
    <row r="18" spans="2:9" ht="15">
      <c r="B18" s="6" t="s">
        <v>30</v>
      </c>
      <c r="C18" s="6" t="s">
        <v>31</v>
      </c>
      <c r="D18" s="19"/>
      <c r="E18" s="19"/>
      <c r="F18" s="15"/>
      <c r="G18" s="15"/>
      <c r="H18" s="15"/>
      <c r="I18" s="13"/>
    </row>
    <row r="19" spans="2:9" ht="15">
      <c r="B19" s="12">
        <v>1</v>
      </c>
      <c r="C19" s="19" t="s">
        <v>32</v>
      </c>
      <c r="D19" s="12" t="s">
        <v>33</v>
      </c>
      <c r="E19" s="19" t="s">
        <v>34</v>
      </c>
      <c r="F19" s="15"/>
      <c r="G19" s="15"/>
      <c r="H19" s="15"/>
      <c r="I19" s="13"/>
    </row>
    <row r="20" spans="2:9" ht="15">
      <c r="B20" s="12">
        <f>B19+1</f>
        <v>2</v>
      </c>
      <c r="C20" s="19" t="s">
        <v>35</v>
      </c>
      <c r="D20" s="12" t="s">
        <v>36</v>
      </c>
      <c r="E20" s="19" t="s">
        <v>37</v>
      </c>
      <c r="F20" s="15">
        <f>Thermal!F19+Hydel!F19</f>
        <v>26316.879473227906</v>
      </c>
      <c r="G20" s="15">
        <f>Thermal!G19+Hydel!G19</f>
        <v>26316.879473227906</v>
      </c>
      <c r="H20" s="15">
        <f>Thermal!H19+Hydel!H19</f>
        <v>26316.879473227906</v>
      </c>
      <c r="I20" s="13"/>
    </row>
    <row r="21" spans="2:9" ht="15">
      <c r="B21" s="12">
        <f>B20+1</f>
        <v>3</v>
      </c>
      <c r="C21" s="19" t="s">
        <v>31</v>
      </c>
      <c r="D21" s="12" t="s">
        <v>18</v>
      </c>
      <c r="E21" s="19"/>
      <c r="F21" s="15">
        <f>Thermal!F20+Hydel!F20</f>
        <v>9441.67</v>
      </c>
      <c r="G21" s="15">
        <f>Thermal!G20+Hydel!G20</f>
        <v>9206.9785037356705</v>
      </c>
      <c r="H21" s="15">
        <f>Thermal!H20+Hydel!H20</f>
        <v>9206.9785037356705</v>
      </c>
      <c r="I21" s="13"/>
    </row>
    <row r="22" spans="2:9" ht="15">
      <c r="B22" s="6" t="s">
        <v>38</v>
      </c>
      <c r="C22" s="6" t="s">
        <v>39</v>
      </c>
      <c r="D22" s="12" t="s">
        <v>18</v>
      </c>
      <c r="E22" s="13"/>
      <c r="F22" s="15">
        <f>Thermal!F21+Hydel!F21</f>
        <v>15667.21</v>
      </c>
      <c r="G22" s="15">
        <f>Thermal!G21+Hydel!G21</f>
        <v>16431.643887417613</v>
      </c>
      <c r="H22" s="15">
        <f>Thermal!H21+Hydel!H21</f>
        <v>16431.645281301087</v>
      </c>
      <c r="I22" s="13"/>
    </row>
    <row r="23" spans="2:9">
      <c r="F23" s="22"/>
    </row>
    <row r="24" spans="2:9">
      <c r="G24" s="50"/>
    </row>
  </sheetData>
  <mergeCells count="6">
    <mergeCell ref="I7:I9"/>
    <mergeCell ref="B7:B9"/>
    <mergeCell ref="C7:C9"/>
    <mergeCell ref="D7:D9"/>
    <mergeCell ref="E7:E9"/>
    <mergeCell ref="F7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5"/>
  <sheetViews>
    <sheetView tabSelected="1" topLeftCell="A6" workbookViewId="0">
      <pane xSplit="1" topLeftCell="B1" activePane="topRight" state="frozen"/>
      <selection pane="topRight" activeCell="M27" sqref="M27"/>
    </sheetView>
  </sheetViews>
  <sheetFormatPr defaultColWidth="9.140625" defaultRowHeight="14.25"/>
  <cols>
    <col min="1" max="1" width="24" style="27" customWidth="1"/>
    <col min="2" max="2" width="11.7109375" style="27" customWidth="1"/>
    <col min="3" max="3" width="11.140625" style="27" customWidth="1"/>
    <col min="4" max="4" width="10.5703125" style="27" customWidth="1"/>
    <col min="5" max="5" width="11" style="27" customWidth="1"/>
    <col min="6" max="6" width="12.42578125" style="27" customWidth="1"/>
    <col min="7" max="7" width="11" style="27" customWidth="1"/>
    <col min="8" max="8" width="13.42578125" style="27" bestFit="1" customWidth="1"/>
    <col min="9" max="9" width="14.5703125" style="27" customWidth="1"/>
    <col min="10" max="12" width="9.140625" style="27"/>
    <col min="13" max="13" width="9.5703125" style="27" bestFit="1" customWidth="1"/>
    <col min="14" max="16" width="9.140625" style="27"/>
    <col min="17" max="17" width="12" style="27" customWidth="1"/>
    <col min="18" max="18" width="10.7109375" style="27" customWidth="1"/>
    <col min="19" max="19" width="10.28515625" style="27" customWidth="1"/>
    <col min="20" max="16384" width="9.140625" style="27"/>
  </cols>
  <sheetData>
    <row r="1" spans="1:25" ht="15">
      <c r="A1" s="26" t="s">
        <v>0</v>
      </c>
      <c r="B1" s="26"/>
      <c r="C1" s="26"/>
      <c r="D1" s="26"/>
      <c r="E1" s="26"/>
      <c r="F1" s="26"/>
      <c r="G1" s="26"/>
      <c r="H1" s="26"/>
    </row>
    <row r="2" spans="1:25" ht="15">
      <c r="A2" s="28" t="s">
        <v>57</v>
      </c>
      <c r="B2" s="26"/>
      <c r="C2" s="26"/>
      <c r="D2" s="26"/>
      <c r="E2" s="26"/>
      <c r="F2" s="26"/>
      <c r="G2" s="26"/>
      <c r="H2" s="26"/>
    </row>
    <row r="3" spans="1:25" ht="15">
      <c r="A3" s="29" t="s">
        <v>58</v>
      </c>
      <c r="K3" s="39" t="s">
        <v>81</v>
      </c>
    </row>
    <row r="4" spans="1:25" ht="30">
      <c r="A4" s="30" t="s">
        <v>59</v>
      </c>
      <c r="B4" s="30" t="s">
        <v>61</v>
      </c>
      <c r="C4" s="30" t="s">
        <v>60</v>
      </c>
      <c r="D4" s="31" t="s">
        <v>63</v>
      </c>
      <c r="E4" s="30" t="s">
        <v>64</v>
      </c>
      <c r="F4" s="30" t="s">
        <v>62</v>
      </c>
      <c r="G4" s="30" t="s">
        <v>65</v>
      </c>
      <c r="H4" s="30" t="s">
        <v>66</v>
      </c>
      <c r="I4" s="32" t="s">
        <v>67</v>
      </c>
      <c r="K4" s="30" t="s">
        <v>61</v>
      </c>
      <c r="L4" s="30" t="s">
        <v>60</v>
      </c>
      <c r="M4" s="31" t="s">
        <v>63</v>
      </c>
      <c r="N4" s="30" t="s">
        <v>64</v>
      </c>
      <c r="O4" s="30" t="s">
        <v>62</v>
      </c>
      <c r="P4" s="30" t="s">
        <v>65</v>
      </c>
      <c r="Q4" s="30" t="s">
        <v>66</v>
      </c>
      <c r="R4" s="32"/>
    </row>
    <row r="5" spans="1:25">
      <c r="A5" s="32" t="s">
        <v>68</v>
      </c>
      <c r="B5" s="33">
        <f>'[16]O&amp;M'!C4</f>
        <v>272.29000000000002</v>
      </c>
      <c r="C5" s="33">
        <f>'[16]Dep''n 24-29'!C5</f>
        <v>28.14</v>
      </c>
      <c r="D5" s="33">
        <f>'[16]Int. on Loan 24-29'!C5</f>
        <v>0</v>
      </c>
      <c r="E5" s="33">
        <f>'[16]IoWC 24-29'!C5</f>
        <v>46.219911622798676</v>
      </c>
      <c r="F5" s="33">
        <f>'[16]ROE 24-29'!C5</f>
        <v>141.05000000000001</v>
      </c>
      <c r="G5" s="33">
        <f>'[16]F8-NTI'!B4</f>
        <v>10.35</v>
      </c>
      <c r="H5" s="33">
        <f>SUM(B5:F5)-G5</f>
        <v>477.34991162279869</v>
      </c>
      <c r="I5" s="38">
        <f>H5+G5</f>
        <v>487.69991162279871</v>
      </c>
      <c r="K5" s="40">
        <f>Thermal!G33</f>
        <v>272.29000000000002</v>
      </c>
      <c r="L5" s="40">
        <f>Thermal!G34</f>
        <v>28.14</v>
      </c>
      <c r="M5" s="40">
        <f>Thermal!G35</f>
        <v>0</v>
      </c>
      <c r="N5" s="40">
        <f>Thermal!G36</f>
        <v>46.219911622798676</v>
      </c>
      <c r="O5" s="40">
        <f>Thermal!G37</f>
        <v>141.05000000000001</v>
      </c>
      <c r="P5" s="40">
        <f>Thermal!G38</f>
        <v>10.35</v>
      </c>
      <c r="Q5" s="40">
        <f>Thermal!G39</f>
        <v>477.34991162279869</v>
      </c>
      <c r="R5" s="40">
        <f>SUM(K5:O5)-P5</f>
        <v>477.34991162279869</v>
      </c>
      <c r="S5" s="34">
        <f>H5-R5</f>
        <v>0</v>
      </c>
      <c r="T5" s="34">
        <f>P5-G5</f>
        <v>0</v>
      </c>
    </row>
    <row r="6" spans="1:25">
      <c r="A6" s="32" t="s">
        <v>69</v>
      </c>
      <c r="B6" s="33">
        <f>'[16]O&amp;M'!C5</f>
        <v>272.29000000000002</v>
      </c>
      <c r="C6" s="33">
        <f>'[16]Dep''n 24-29'!C6</f>
        <v>124.92</v>
      </c>
      <c r="D6" s="33">
        <f>'[16]Int. on Loan 24-29'!C6</f>
        <v>0</v>
      </c>
      <c r="E6" s="33">
        <f>'[16]IoWC 24-29'!C6</f>
        <v>45.648606116523318</v>
      </c>
      <c r="F6" s="33">
        <f>'[16]ROE 24-29'!C6</f>
        <v>153.68</v>
      </c>
      <c r="G6" s="33">
        <f>'[16]F8-NTI'!B5</f>
        <v>10.35</v>
      </c>
      <c r="H6" s="33">
        <f t="shared" ref="H6:H20" si="0">SUM(B6:F6)-G6</f>
        <v>586.18860611652337</v>
      </c>
      <c r="I6" s="38">
        <f t="shared" ref="I6:I20" si="1">H6+G6</f>
        <v>596.5386061165234</v>
      </c>
      <c r="K6" s="40">
        <f>Thermal!G57</f>
        <v>272.29000000000002</v>
      </c>
      <c r="L6" s="40">
        <f>Thermal!G58</f>
        <v>124.92</v>
      </c>
      <c r="M6" s="40">
        <f>Thermal!G59</f>
        <v>0</v>
      </c>
      <c r="N6" s="40">
        <f>Thermal!G60</f>
        <v>45.648606116523318</v>
      </c>
      <c r="O6" s="40">
        <f>Thermal!G61</f>
        <v>153.68</v>
      </c>
      <c r="P6" s="40">
        <f>Thermal!G62</f>
        <v>10.35</v>
      </c>
      <c r="Q6" s="40">
        <f>Thermal!G63</f>
        <v>586.18860611652337</v>
      </c>
      <c r="R6" s="40">
        <f t="shared" ref="R6:R12" si="2">SUM(K6:O6)-P6</f>
        <v>586.18860611652337</v>
      </c>
      <c r="S6" s="34">
        <f t="shared" ref="S6" si="3">H6-R6</f>
        <v>0</v>
      </c>
      <c r="T6" s="34">
        <f t="shared" ref="T6:T12" si="4">P6-G6</f>
        <v>0</v>
      </c>
    </row>
    <row r="7" spans="1:25">
      <c r="A7" s="32" t="s">
        <v>70</v>
      </c>
      <c r="B7" s="33">
        <f>'[16]O&amp;M'!C6</f>
        <v>548.25</v>
      </c>
      <c r="C7" s="33">
        <f>'[16]Dep''n 24-29'!C7</f>
        <v>258.69</v>
      </c>
      <c r="D7" s="33">
        <f>'[16]Int. on Loan 24-29'!C7</f>
        <v>240.87</v>
      </c>
      <c r="E7" s="33">
        <f>'[16]IoWC 24-29'!C7</f>
        <v>89.098090413739854</v>
      </c>
      <c r="F7" s="33">
        <f>'[16]ROE 24-29'!C7</f>
        <v>317.02</v>
      </c>
      <c r="G7" s="33">
        <f>'[16]F8-NTI'!B6</f>
        <v>13.05</v>
      </c>
      <c r="H7" s="33">
        <f t="shared" si="0"/>
        <v>1440.8780904137398</v>
      </c>
      <c r="I7" s="38">
        <f t="shared" si="1"/>
        <v>1453.9280904137397</v>
      </c>
      <c r="K7" s="40">
        <f>Thermal!G81</f>
        <v>548.25</v>
      </c>
      <c r="L7" s="40">
        <f>Thermal!G82</f>
        <v>258.69</v>
      </c>
      <c r="M7" s="40">
        <f>Thermal!G83</f>
        <v>240.87064474999997</v>
      </c>
      <c r="N7" s="40">
        <f>Thermal!G84</f>
        <v>89.098101430623515</v>
      </c>
      <c r="O7" s="40">
        <f>Thermal!G85</f>
        <v>317.02</v>
      </c>
      <c r="P7" s="40">
        <f>Thermal!G86</f>
        <v>13.05</v>
      </c>
      <c r="Q7" s="40">
        <f>Thermal!G87</f>
        <v>1440.8787461806235</v>
      </c>
      <c r="R7" s="40">
        <f t="shared" si="2"/>
        <v>1440.8787461806235</v>
      </c>
      <c r="S7" s="34">
        <f>Q7-R7</f>
        <v>0</v>
      </c>
      <c r="T7" s="34">
        <f t="shared" si="4"/>
        <v>0</v>
      </c>
    </row>
    <row r="8" spans="1:25">
      <c r="A8" s="32" t="s">
        <v>71</v>
      </c>
      <c r="B8" s="33">
        <f>'[16]O&amp;M'!C7</f>
        <v>100.26</v>
      </c>
      <c r="C8" s="33">
        <f>'[16]Dep''n 24-29'!C8</f>
        <v>19.440000000000001</v>
      </c>
      <c r="D8" s="33">
        <f>'[16]Int. on Loan 24-29'!C8</f>
        <v>0</v>
      </c>
      <c r="E8" s="33">
        <f>'[16]IoWC 24-29'!C8</f>
        <v>8.1914237726539625</v>
      </c>
      <c r="F8" s="33">
        <f>'[16]ROE 24-29'!C8</f>
        <v>7.9</v>
      </c>
      <c r="G8" s="33">
        <f>'[16]F8-NTI'!B7</f>
        <v>1.71</v>
      </c>
      <c r="H8" s="33">
        <f t="shared" si="0"/>
        <v>134.08142377265395</v>
      </c>
      <c r="I8" s="38">
        <f t="shared" si="1"/>
        <v>135.79142377265396</v>
      </c>
      <c r="K8" s="40">
        <f>Thermal!G105</f>
        <v>100.26</v>
      </c>
      <c r="L8" s="40">
        <f>Thermal!G106</f>
        <v>19.440000000000001</v>
      </c>
      <c r="M8" s="40">
        <f>Thermal!G107</f>
        <v>0</v>
      </c>
      <c r="N8" s="40">
        <f>Thermal!G108</f>
        <v>8.19</v>
      </c>
      <c r="O8" s="40">
        <f>Thermal!G109</f>
        <v>7.9</v>
      </c>
      <c r="P8" s="40">
        <f>Thermal!G110</f>
        <v>1.71</v>
      </c>
      <c r="Q8" s="40">
        <f>Thermal!G111</f>
        <v>134.07999999999998</v>
      </c>
      <c r="R8" s="40">
        <f t="shared" si="2"/>
        <v>134.07999999999998</v>
      </c>
      <c r="S8" s="34">
        <f t="shared" ref="S8:S21" si="5">Q8-R8</f>
        <v>0</v>
      </c>
      <c r="T8" s="34">
        <f t="shared" si="4"/>
        <v>0</v>
      </c>
    </row>
    <row r="9" spans="1:25">
      <c r="A9" s="32" t="s">
        <v>72</v>
      </c>
      <c r="B9" s="33">
        <f>'[16]O&amp;M'!C8</f>
        <v>215.58</v>
      </c>
      <c r="C9" s="33">
        <f>'[16]Dep''n 24-29'!C9</f>
        <v>17.489999999999998</v>
      </c>
      <c r="D9" s="33">
        <f>'[16]Int. on Loan 24-29'!C9</f>
        <v>0</v>
      </c>
      <c r="E9" s="33">
        <f>'[16]IoWC 24-29'!C9</f>
        <v>41.396730529408508</v>
      </c>
      <c r="F9" s="33">
        <f>'[16]ROE 24-29'!C9</f>
        <v>158.38999999999999</v>
      </c>
      <c r="G9" s="33">
        <f>'[16]F8-NTI'!B8</f>
        <v>26.55</v>
      </c>
      <c r="H9" s="33">
        <f t="shared" si="0"/>
        <v>406.30673052940853</v>
      </c>
      <c r="I9" s="38">
        <f t="shared" si="1"/>
        <v>432.85673052940854</v>
      </c>
      <c r="K9" s="40">
        <f>Thermal!G127</f>
        <v>215.58</v>
      </c>
      <c r="L9" s="40">
        <f>Thermal!G128</f>
        <v>17.489999999999998</v>
      </c>
      <c r="M9" s="40">
        <f>Thermal!G129</f>
        <v>0</v>
      </c>
      <c r="N9" s="40">
        <f>Thermal!G130</f>
        <v>41.396730529408508</v>
      </c>
      <c r="O9" s="40">
        <f>Thermal!G131</f>
        <v>158.38999999999999</v>
      </c>
      <c r="P9" s="40">
        <f>Thermal!G132</f>
        <v>26.55</v>
      </c>
      <c r="Q9" s="40">
        <f>Thermal!G133</f>
        <v>406.30673052940853</v>
      </c>
      <c r="R9" s="40">
        <f t="shared" si="2"/>
        <v>406.30673052940853</v>
      </c>
      <c r="S9" s="34">
        <f t="shared" si="5"/>
        <v>0</v>
      </c>
      <c r="T9" s="34">
        <f t="shared" si="4"/>
        <v>0</v>
      </c>
    </row>
    <row r="10" spans="1:25">
      <c r="A10" s="32" t="s">
        <v>73</v>
      </c>
      <c r="B10" s="33">
        <f>'[16]O&amp;M'!C9</f>
        <v>258.69</v>
      </c>
      <c r="C10" s="33">
        <f>'[16]Dep''n 24-29'!C10</f>
        <v>194.41</v>
      </c>
      <c r="D10" s="33">
        <f>'[16]Int. on Loan 24-29'!C10</f>
        <v>129.47</v>
      </c>
      <c r="E10" s="33">
        <f>'[16]IoWC 24-29'!C10</f>
        <v>55.766434316818199</v>
      </c>
      <c r="F10" s="33">
        <f>'[16]ROE 24-29'!C10</f>
        <v>233.98</v>
      </c>
      <c r="G10" s="33">
        <f>'[16]F8-NTI'!B9</f>
        <v>31.86</v>
      </c>
      <c r="H10" s="33">
        <f t="shared" si="0"/>
        <v>840.45643431681822</v>
      </c>
      <c r="I10" s="38">
        <f t="shared" si="1"/>
        <v>872.31643431681823</v>
      </c>
      <c r="K10" s="40">
        <f>Thermal!G151</f>
        <v>258.69</v>
      </c>
      <c r="L10" s="40">
        <f>Thermal!G152</f>
        <v>194.41</v>
      </c>
      <c r="M10" s="40">
        <f>Thermal!G153</f>
        <v>129.47</v>
      </c>
      <c r="N10" s="40">
        <f>Thermal!G154</f>
        <v>55.766434316818199</v>
      </c>
      <c r="O10" s="40">
        <f>Thermal!G155</f>
        <v>233.98</v>
      </c>
      <c r="P10" s="40">
        <f>Thermal!G156</f>
        <v>31.86</v>
      </c>
      <c r="Q10" s="40">
        <f>Thermal!G157</f>
        <v>840.45643431681822</v>
      </c>
      <c r="R10" s="40">
        <f t="shared" si="2"/>
        <v>840.45643431681822</v>
      </c>
      <c r="S10" s="34">
        <f t="shared" si="5"/>
        <v>0</v>
      </c>
      <c r="T10" s="34">
        <f t="shared" si="4"/>
        <v>0</v>
      </c>
    </row>
    <row r="11" spans="1:25">
      <c r="A11" s="32" t="s">
        <v>45</v>
      </c>
      <c r="B11" s="33">
        <f>'[16]O&amp;M'!C10</f>
        <v>439.46</v>
      </c>
      <c r="C11" s="33">
        <f>'[16]Dep''n 24-29'!C11</f>
        <v>371.85</v>
      </c>
      <c r="D11" s="33">
        <f>'[16]Int. on Loan 24-29'!C11</f>
        <v>419.41</v>
      </c>
      <c r="E11" s="33">
        <f>'[16]IoWC 24-29'!C11</f>
        <v>99.808394500794279</v>
      </c>
      <c r="F11" s="33">
        <f>'[16]ROE 24-29'!C11</f>
        <v>456.86</v>
      </c>
      <c r="G11" s="33">
        <f>'[16]F8-NTI'!B10</f>
        <v>6.57</v>
      </c>
      <c r="H11" s="33">
        <f t="shared" si="0"/>
        <v>1780.8183945007943</v>
      </c>
      <c r="I11" s="38">
        <f t="shared" si="1"/>
        <v>1787.3883945007942</v>
      </c>
      <c r="K11" s="40">
        <f>Thermal!G175</f>
        <v>439.46</v>
      </c>
      <c r="L11" s="40">
        <f>Thermal!G176</f>
        <v>371.85</v>
      </c>
      <c r="M11" s="40">
        <f>Thermal!G177</f>
        <v>419.41399100000001</v>
      </c>
      <c r="N11" s="40">
        <f>Thermal!G178</f>
        <v>99.808462695261312</v>
      </c>
      <c r="O11" s="40">
        <f>Thermal!G179</f>
        <v>456.86</v>
      </c>
      <c r="P11" s="40">
        <f>Thermal!G180</f>
        <v>6.57</v>
      </c>
      <c r="Q11" s="40">
        <f>Thermal!G181</f>
        <v>1780.8224536952614</v>
      </c>
      <c r="R11" s="40">
        <f t="shared" si="2"/>
        <v>1780.8224536952614</v>
      </c>
      <c r="S11" s="34">
        <f t="shared" si="5"/>
        <v>0</v>
      </c>
      <c r="T11" s="34">
        <f t="shared" si="4"/>
        <v>0</v>
      </c>
    </row>
    <row r="12" spans="1:25">
      <c r="A12" s="32"/>
      <c r="B12" s="33">
        <f>SUM(B5:B11)</f>
        <v>2106.8199999999997</v>
      </c>
      <c r="C12" s="33">
        <f t="shared" ref="C12:I12" si="6">SUM(C5:C11)</f>
        <v>1014.94</v>
      </c>
      <c r="D12" s="33">
        <f t="shared" si="6"/>
        <v>789.75</v>
      </c>
      <c r="E12" s="33">
        <f t="shared" si="6"/>
        <v>386.12959127273677</v>
      </c>
      <c r="F12" s="33">
        <f t="shared" si="6"/>
        <v>1468.88</v>
      </c>
      <c r="G12" s="33">
        <f t="shared" si="6"/>
        <v>100.44</v>
      </c>
      <c r="H12" s="33">
        <f t="shared" si="0"/>
        <v>5666.0795912727372</v>
      </c>
      <c r="I12" s="33">
        <f t="shared" si="6"/>
        <v>5766.5195912727377</v>
      </c>
      <c r="K12" s="40">
        <f>SUM(K5:K11)</f>
        <v>2106.8199999999997</v>
      </c>
      <c r="L12" s="40">
        <f t="shared" ref="L12:P12" si="7">SUM(L5:L11)</f>
        <v>1014.94</v>
      </c>
      <c r="M12" s="40">
        <f t="shared" si="7"/>
        <v>789.75463575000003</v>
      </c>
      <c r="N12" s="40">
        <f t="shared" si="7"/>
        <v>386.12824671143352</v>
      </c>
      <c r="O12" s="40">
        <f t="shared" si="7"/>
        <v>1468.88</v>
      </c>
      <c r="P12" s="40">
        <f t="shared" si="7"/>
        <v>100.44</v>
      </c>
      <c r="Q12" s="40">
        <f>SUM(Q5:Q11)</f>
        <v>5666.0828824614337</v>
      </c>
      <c r="R12" s="40">
        <f t="shared" si="2"/>
        <v>5666.0828824614337</v>
      </c>
      <c r="S12" s="34">
        <f t="shared" si="5"/>
        <v>0</v>
      </c>
      <c r="T12" s="34">
        <f t="shared" si="4"/>
        <v>0</v>
      </c>
    </row>
    <row r="13" spans="1:25">
      <c r="A13" s="32" t="s">
        <v>47</v>
      </c>
      <c r="B13" s="33">
        <f>'[16]O&amp;M'!C11</f>
        <v>184.8</v>
      </c>
      <c r="C13" s="33">
        <f>'[16]Dep''n 24-29'!C12</f>
        <v>93.51</v>
      </c>
      <c r="D13" s="33">
        <f>'[16]Int. on Loan 24-29'!C12</f>
        <v>13.08</v>
      </c>
      <c r="E13" s="33">
        <f>'[16]IoWC 24-29'!C12</f>
        <v>11.552733930024413</v>
      </c>
      <c r="F13" s="33">
        <f>'[16]ROE 24-29'!C12</f>
        <v>127.15</v>
      </c>
      <c r="G13" s="33">
        <f>'[16]F8-NTI'!B11</f>
        <v>1.1499999999999999</v>
      </c>
      <c r="H13" s="33">
        <f t="shared" si="0"/>
        <v>428.94273393002447</v>
      </c>
      <c r="I13" s="38">
        <f t="shared" si="1"/>
        <v>430.09273393002445</v>
      </c>
      <c r="K13" s="40">
        <f>Hydel!G32</f>
        <v>184.8</v>
      </c>
      <c r="L13" s="40">
        <f>Hydel!G33</f>
        <v>93.51</v>
      </c>
      <c r="M13" s="40">
        <f>Hydel!G34</f>
        <v>13.08</v>
      </c>
      <c r="N13" s="40">
        <f>Hydel!G35</f>
        <v>11.552733930024413</v>
      </c>
      <c r="O13" s="40">
        <f>Hydel!G36</f>
        <v>127.15</v>
      </c>
      <c r="P13" s="40">
        <f>Hydel!G37</f>
        <v>1.1499999999999999</v>
      </c>
      <c r="Q13" s="40">
        <f>Hydel!G38</f>
        <v>428.94273393002447</v>
      </c>
      <c r="R13" s="32">
        <v>428.94273393002447</v>
      </c>
      <c r="S13" s="41">
        <f t="shared" si="5"/>
        <v>0</v>
      </c>
      <c r="U13" s="34">
        <f>B13-K13</f>
        <v>0</v>
      </c>
      <c r="V13" s="34">
        <f>C13-L13</f>
        <v>0</v>
      </c>
      <c r="W13" s="34">
        <f>D13-M13</f>
        <v>0</v>
      </c>
      <c r="X13" s="34">
        <f>E13-N13</f>
        <v>0</v>
      </c>
      <c r="Y13" s="34">
        <f>F13-O13</f>
        <v>0</v>
      </c>
    </row>
    <row r="14" spans="1:25">
      <c r="A14" s="32" t="s">
        <v>48</v>
      </c>
      <c r="B14" s="33">
        <f>'[16]O&amp;M'!C12</f>
        <v>179.44</v>
      </c>
      <c r="C14" s="33">
        <f>'[16]Dep''n 24-29'!C13</f>
        <v>58.14</v>
      </c>
      <c r="D14" s="33">
        <f>'[16]Int. on Loan 24-29'!C13</f>
        <v>46.46</v>
      </c>
      <c r="E14" s="33">
        <f>'[16]IoWC 24-29'!C13</f>
        <v>12.940989422294548</v>
      </c>
      <c r="F14" s="33">
        <f>'[16]ROE 24-29'!C13</f>
        <v>223.58</v>
      </c>
      <c r="G14" s="33">
        <f>'[16]F8-NTI'!B12</f>
        <v>1.48</v>
      </c>
      <c r="H14" s="33">
        <f t="shared" si="0"/>
        <v>519.08098942229446</v>
      </c>
      <c r="I14" s="38">
        <f t="shared" si="1"/>
        <v>520.56098942229448</v>
      </c>
      <c r="K14" s="40">
        <f>Hydel!G55</f>
        <v>179.44</v>
      </c>
      <c r="L14" s="40">
        <f>Hydel!G56</f>
        <v>58.14</v>
      </c>
      <c r="M14" s="40">
        <f>Hydel!G57</f>
        <v>46.46</v>
      </c>
      <c r="N14" s="40">
        <f>Hydel!G58</f>
        <v>12.940989422294546</v>
      </c>
      <c r="O14" s="40">
        <f>Hydel!G59</f>
        <v>223.58</v>
      </c>
      <c r="P14" s="40">
        <f>Hydel!G60</f>
        <v>1.48</v>
      </c>
      <c r="Q14" s="40">
        <f>Hydel!G61</f>
        <v>519.08098942229446</v>
      </c>
      <c r="R14" s="32">
        <v>519.08098942229446</v>
      </c>
      <c r="S14" s="41">
        <f t="shared" si="5"/>
        <v>0</v>
      </c>
      <c r="U14" s="34">
        <f t="shared" ref="U14:U21" si="8">B14-K14</f>
        <v>0</v>
      </c>
      <c r="V14" s="34">
        <f t="shared" ref="V14:V21" si="9">C14-L14</f>
        <v>0</v>
      </c>
      <c r="W14" s="34">
        <f t="shared" ref="W14:W20" si="10">D14-M14</f>
        <v>0</v>
      </c>
      <c r="X14" s="34">
        <f t="shared" ref="X14:X21" si="11">E14-N14</f>
        <v>0</v>
      </c>
      <c r="Y14" s="34">
        <f t="shared" ref="Y14:Y21" si="12">F14-O14</f>
        <v>0</v>
      </c>
    </row>
    <row r="15" spans="1:25">
      <c r="A15" s="32" t="s">
        <v>74</v>
      </c>
      <c r="B15" s="33">
        <f>'[16]O&amp;M'!C13</f>
        <v>49.68</v>
      </c>
      <c r="C15" s="33">
        <f>'[16]Dep''n 24-29'!C14</f>
        <v>1.03</v>
      </c>
      <c r="D15" s="33">
        <f>'[16]Int. on Loan 24-29'!C14</f>
        <v>0</v>
      </c>
      <c r="E15" s="33">
        <f>'[16]IoWC 24-29'!C14</f>
        <v>2.1905956061838894</v>
      </c>
      <c r="F15" s="33">
        <f>'[16]ROE 24-29'!C14</f>
        <v>8.06</v>
      </c>
      <c r="G15" s="33">
        <f>'[16]F8-NTI'!B13</f>
        <v>0.12</v>
      </c>
      <c r="H15" s="33">
        <f t="shared" si="0"/>
        <v>60.840595606183896</v>
      </c>
      <c r="I15" s="38">
        <f t="shared" si="1"/>
        <v>60.960595606183894</v>
      </c>
      <c r="K15" s="40">
        <f>Hydel!G78</f>
        <v>49.68</v>
      </c>
      <c r="L15" s="40">
        <f>Hydel!G79</f>
        <v>1.03</v>
      </c>
      <c r="M15" s="40">
        <f>Hydel!G80</f>
        <v>0</v>
      </c>
      <c r="N15" s="40">
        <f>Hydel!G81</f>
        <v>2.1905956061838894</v>
      </c>
      <c r="O15" s="40">
        <f>Hydel!G82</f>
        <v>8.06</v>
      </c>
      <c r="P15" s="40">
        <f>Hydel!G83</f>
        <v>0.12</v>
      </c>
      <c r="Q15" s="40">
        <f>Hydel!G84</f>
        <v>60.840595606183896</v>
      </c>
      <c r="R15" s="32">
        <v>60.840595606183896</v>
      </c>
      <c r="S15" s="41">
        <f t="shared" si="5"/>
        <v>0</v>
      </c>
      <c r="U15" s="34">
        <f t="shared" si="8"/>
        <v>0</v>
      </c>
      <c r="V15" s="34">
        <f t="shared" si="9"/>
        <v>0</v>
      </c>
      <c r="W15" s="34">
        <f t="shared" si="10"/>
        <v>0</v>
      </c>
      <c r="X15" s="34">
        <f t="shared" si="11"/>
        <v>0</v>
      </c>
      <c r="Y15" s="34">
        <f t="shared" si="12"/>
        <v>0</v>
      </c>
    </row>
    <row r="16" spans="1:25">
      <c r="A16" s="32" t="s">
        <v>75</v>
      </c>
      <c r="B16" s="33">
        <f>'[16]O&amp;M'!C14</f>
        <v>8.42</v>
      </c>
      <c r="C16" s="33">
        <f>'[16]Dep''n 24-29'!C15</f>
        <v>0.34</v>
      </c>
      <c r="D16" s="33">
        <f>'[16]Int. on Loan 24-29'!C15</f>
        <v>0.1</v>
      </c>
      <c r="E16" s="33">
        <f>'[16]IoWC 24-29'!C15</f>
        <v>0.38562082994304314</v>
      </c>
      <c r="F16" s="33">
        <f>'[16]ROE 24-29'!C15</f>
        <v>1.94</v>
      </c>
      <c r="G16" s="33">
        <f>'[16]F8-NTI'!B14</f>
        <v>0.02</v>
      </c>
      <c r="H16" s="33">
        <f t="shared" si="0"/>
        <v>11.165620829943043</v>
      </c>
      <c r="I16" s="38">
        <f t="shared" si="1"/>
        <v>11.185620829943042</v>
      </c>
      <c r="K16" s="40">
        <f>Hydel!G101</f>
        <v>8.42</v>
      </c>
      <c r="L16" s="40">
        <f>Hydel!G102</f>
        <v>0.34</v>
      </c>
      <c r="M16" s="40">
        <f>Hydel!G103</f>
        <v>0.1</v>
      </c>
      <c r="N16" s="40">
        <f>Hydel!G104</f>
        <v>0.3856208299429878</v>
      </c>
      <c r="O16" s="40">
        <f>Hydel!G105</f>
        <v>1.94</v>
      </c>
      <c r="P16" s="40">
        <f>Hydel!G106</f>
        <v>0.02</v>
      </c>
      <c r="Q16" s="40">
        <f>Hydel!G107</f>
        <v>11.165620829942988</v>
      </c>
      <c r="R16" s="32">
        <v>11.165620829943043</v>
      </c>
      <c r="S16" s="41">
        <f t="shared" si="5"/>
        <v>-5.5067062021407764E-14</v>
      </c>
      <c r="U16" s="34">
        <f t="shared" si="8"/>
        <v>0</v>
      </c>
      <c r="V16" s="34">
        <f t="shared" si="9"/>
        <v>0</v>
      </c>
      <c r="W16" s="34">
        <f t="shared" si="10"/>
        <v>0</v>
      </c>
      <c r="X16" s="34">
        <f t="shared" si="11"/>
        <v>5.5344617777564054E-14</v>
      </c>
      <c r="Y16" s="34">
        <f t="shared" si="12"/>
        <v>0</v>
      </c>
    </row>
    <row r="17" spans="1:25">
      <c r="A17" s="32" t="s">
        <v>76</v>
      </c>
      <c r="B17" s="33">
        <f>'[16]O&amp;M'!C15</f>
        <v>8.27</v>
      </c>
      <c r="C17" s="33">
        <f>'[16]Dep''n 24-29'!C16</f>
        <v>0.57999999999999996</v>
      </c>
      <c r="D17" s="33">
        <f>'[16]Int. on Loan 24-29'!C16</f>
        <v>0.95</v>
      </c>
      <c r="E17" s="33">
        <f>'[16]IoWC 24-29'!C16</f>
        <v>0.39860699755899104</v>
      </c>
      <c r="F17" s="33">
        <f>'[16]ROE 24-29'!C16</f>
        <v>1.97</v>
      </c>
      <c r="G17" s="33">
        <f>'[16]F8-NTI'!B15</f>
        <v>0.02</v>
      </c>
      <c r="H17" s="33">
        <f t="shared" si="0"/>
        <v>12.148606997558991</v>
      </c>
      <c r="I17" s="38">
        <f t="shared" si="1"/>
        <v>12.168606997558991</v>
      </c>
      <c r="K17" s="40">
        <f>Hydel!G124</f>
        <v>8.27</v>
      </c>
      <c r="L17" s="40">
        <f>Hydel!G125</f>
        <v>0.57999999999999996</v>
      </c>
      <c r="M17" s="40">
        <f>Hydel!G126</f>
        <v>0.95</v>
      </c>
      <c r="N17" s="40">
        <f>Hydel!G127</f>
        <v>0.39860699755899104</v>
      </c>
      <c r="O17" s="40">
        <f>Hydel!G128</f>
        <v>1.97</v>
      </c>
      <c r="P17" s="40">
        <f>Hydel!G129</f>
        <v>0.02</v>
      </c>
      <c r="Q17" s="40">
        <f>Hydel!G130</f>
        <v>12.148606997558991</v>
      </c>
      <c r="R17" s="32">
        <v>12.148606997558991</v>
      </c>
      <c r="S17" s="41">
        <f t="shared" si="5"/>
        <v>0</v>
      </c>
      <c r="U17" s="34">
        <f t="shared" si="8"/>
        <v>0</v>
      </c>
      <c r="V17" s="34">
        <f t="shared" si="9"/>
        <v>0</v>
      </c>
      <c r="W17" s="34">
        <f t="shared" si="10"/>
        <v>0</v>
      </c>
      <c r="X17" s="34">
        <f t="shared" si="11"/>
        <v>0</v>
      </c>
      <c r="Y17" s="34">
        <f t="shared" si="12"/>
        <v>0</v>
      </c>
    </row>
    <row r="18" spans="1:25">
      <c r="A18" s="32" t="s">
        <v>52</v>
      </c>
      <c r="B18" s="33">
        <f>'[16]O&amp;M'!C16</f>
        <v>51.19</v>
      </c>
      <c r="C18" s="33">
        <f>'[16]Dep''n 24-29'!C17</f>
        <v>13.44</v>
      </c>
      <c r="D18" s="33">
        <f>'[16]Int. on Loan 24-29'!C17</f>
        <v>16.739999999999998</v>
      </c>
      <c r="E18" s="33">
        <f>'[16]IoWC 24-29'!C17</f>
        <v>3.3443824247355574</v>
      </c>
      <c r="F18" s="33">
        <f>'[16]ROE 24-29'!C17</f>
        <v>42.97</v>
      </c>
      <c r="G18" s="33">
        <f>'[16]F8-NTI'!B16</f>
        <v>0.28000000000000003</v>
      </c>
      <c r="H18" s="33">
        <f t="shared" si="0"/>
        <v>127.40438242473554</v>
      </c>
      <c r="I18" s="38">
        <f t="shared" si="1"/>
        <v>127.68438242473555</v>
      </c>
      <c r="K18" s="40">
        <f>Hydel!G147</f>
        <v>51.19</v>
      </c>
      <c r="L18" s="40">
        <f>Hydel!G148</f>
        <v>13.44</v>
      </c>
      <c r="M18" s="40">
        <f>Hydel!G149</f>
        <v>16.739999999999998</v>
      </c>
      <c r="N18" s="40">
        <f>Hydel!G150</f>
        <v>3.3443824247355574</v>
      </c>
      <c r="O18" s="40">
        <f>Hydel!G151</f>
        <v>42.97</v>
      </c>
      <c r="P18" s="40">
        <f>Hydel!G152</f>
        <v>0.28000000000000003</v>
      </c>
      <c r="Q18" s="40">
        <f>Hydel!G153</f>
        <v>127.40438242473554</v>
      </c>
      <c r="R18" s="32">
        <v>127.40438242473554</v>
      </c>
      <c r="S18" s="41">
        <f t="shared" si="5"/>
        <v>0</v>
      </c>
      <c r="U18" s="34">
        <f t="shared" si="8"/>
        <v>0</v>
      </c>
      <c r="V18" s="34">
        <f t="shared" si="9"/>
        <v>0</v>
      </c>
      <c r="W18" s="34">
        <f t="shared" si="10"/>
        <v>0</v>
      </c>
      <c r="X18" s="34">
        <f t="shared" si="11"/>
        <v>0</v>
      </c>
      <c r="Y18" s="34">
        <f t="shared" si="12"/>
        <v>0</v>
      </c>
    </row>
    <row r="19" spans="1:25">
      <c r="A19" s="32" t="s">
        <v>53</v>
      </c>
      <c r="B19" s="33">
        <f>'[16]O&amp;M'!C17</f>
        <v>51.66</v>
      </c>
      <c r="C19" s="33">
        <f>'[16]Dep''n 24-29'!C18</f>
        <v>72.5</v>
      </c>
      <c r="D19" s="33">
        <f>'[16]Int. on Loan 24-29'!C18</f>
        <v>56.56</v>
      </c>
      <c r="E19" s="33">
        <f>'[16]IoWC 24-29'!C18</f>
        <v>6.0536729048006492</v>
      </c>
      <c r="F19" s="33">
        <f>'[16]ROE 24-29'!C18</f>
        <v>101.52</v>
      </c>
      <c r="G19" s="33">
        <f>'[16]F8-NTI'!B17</f>
        <v>0.28000000000000003</v>
      </c>
      <c r="H19" s="33">
        <f t="shared" si="0"/>
        <v>288.01367290480067</v>
      </c>
      <c r="I19" s="38">
        <f t="shared" si="1"/>
        <v>288.29367290480064</v>
      </c>
      <c r="K19" s="40">
        <f>Hydel!G170</f>
        <v>51.66</v>
      </c>
      <c r="L19" s="40">
        <f>Hydel!G171</f>
        <v>72.5</v>
      </c>
      <c r="M19" s="40">
        <f>Hydel!G172</f>
        <v>56.56</v>
      </c>
      <c r="N19" s="40">
        <f>Hydel!G173</f>
        <v>6.053672904800651</v>
      </c>
      <c r="O19" s="40">
        <f>Hydel!G174</f>
        <v>101.52</v>
      </c>
      <c r="P19" s="40">
        <f>Hydel!G175</f>
        <v>0.28000000000000003</v>
      </c>
      <c r="Q19" s="40">
        <f>Hydel!G176</f>
        <v>288.01367290480067</v>
      </c>
      <c r="R19" s="32">
        <v>288.01367290480067</v>
      </c>
      <c r="S19" s="41">
        <f t="shared" si="5"/>
        <v>0</v>
      </c>
      <c r="U19" s="34">
        <f t="shared" si="8"/>
        <v>0</v>
      </c>
      <c r="V19" s="34">
        <f t="shared" si="9"/>
        <v>0</v>
      </c>
      <c r="W19" s="34">
        <f t="shared" si="10"/>
        <v>0</v>
      </c>
      <c r="X19" s="34">
        <f t="shared" si="11"/>
        <v>0</v>
      </c>
      <c r="Y19" s="34">
        <f t="shared" si="12"/>
        <v>0</v>
      </c>
    </row>
    <row r="20" spans="1:25">
      <c r="A20" s="32" t="s">
        <v>54</v>
      </c>
      <c r="B20" s="33">
        <f>'[16]O&amp;M'!C18</f>
        <v>45.55</v>
      </c>
      <c r="C20" s="33">
        <f>'[16]Dep''n 24-29'!C19</f>
        <v>9.5399999999999991</v>
      </c>
      <c r="D20" s="33">
        <f>'[16]Int. on Loan 24-29'!C19</f>
        <v>24.02</v>
      </c>
      <c r="E20" s="33">
        <f>'[16]IoWC 24-29'!C19</f>
        <v>2.9358991049633847</v>
      </c>
      <c r="F20" s="33">
        <f>'[16]ROE 24-29'!C19</f>
        <v>29.15</v>
      </c>
      <c r="G20" s="33">
        <f>'[16]F8-NTI'!B18</f>
        <v>0.21</v>
      </c>
      <c r="H20" s="33">
        <f t="shared" si="0"/>
        <v>110.98589910496339</v>
      </c>
      <c r="I20" s="38">
        <f t="shared" si="1"/>
        <v>111.19589910496339</v>
      </c>
      <c r="K20" s="40">
        <f>Hydel!G193</f>
        <v>45.55</v>
      </c>
      <c r="L20" s="40">
        <f>Hydel!G194</f>
        <v>9.5399999999999991</v>
      </c>
      <c r="M20" s="40">
        <f>Hydel!G195</f>
        <v>24.02</v>
      </c>
      <c r="N20" s="40">
        <f>Hydel!G196</f>
        <v>2.9358991049633851</v>
      </c>
      <c r="O20" s="40">
        <f>Hydel!G197</f>
        <v>29.15</v>
      </c>
      <c r="P20" s="40">
        <f>Hydel!G198</f>
        <v>0.21</v>
      </c>
      <c r="Q20" s="40">
        <f>Hydel!G199</f>
        <v>110.98589910496339</v>
      </c>
      <c r="R20" s="32">
        <v>110.98589910496339</v>
      </c>
      <c r="S20" s="41">
        <f t="shared" si="5"/>
        <v>0</v>
      </c>
      <c r="U20" s="34">
        <f t="shared" si="8"/>
        <v>0</v>
      </c>
      <c r="V20" s="34">
        <f t="shared" si="9"/>
        <v>0</v>
      </c>
      <c r="W20" s="34">
        <f t="shared" si="10"/>
        <v>0</v>
      </c>
      <c r="X20" s="34">
        <f t="shared" si="11"/>
        <v>0</v>
      </c>
      <c r="Y20" s="34">
        <f t="shared" si="12"/>
        <v>0</v>
      </c>
    </row>
    <row r="21" spans="1:25" ht="15">
      <c r="A21" s="35" t="s">
        <v>77</v>
      </c>
      <c r="B21" s="36">
        <f>SUM(B12:B20)</f>
        <v>2685.83</v>
      </c>
      <c r="C21" s="36">
        <f t="shared" ref="C21:H21" si="13">SUM(C12:C20)</f>
        <v>1264.02</v>
      </c>
      <c r="D21" s="36">
        <f t="shared" si="13"/>
        <v>947.66000000000008</v>
      </c>
      <c r="E21" s="36">
        <f t="shared" si="13"/>
        <v>425.93209249324121</v>
      </c>
      <c r="F21" s="36">
        <f t="shared" si="13"/>
        <v>2005.2200000000003</v>
      </c>
      <c r="G21" s="36">
        <f t="shared" si="13"/>
        <v>104</v>
      </c>
      <c r="H21" s="36">
        <f t="shared" si="13"/>
        <v>7224.6620924932422</v>
      </c>
      <c r="I21" s="36">
        <f>SUM(I12:I20)</f>
        <v>7328.6620924932422</v>
      </c>
      <c r="K21" s="40">
        <f>SUM(K12:K20)</f>
        <v>2685.83</v>
      </c>
      <c r="L21" s="40">
        <f t="shared" ref="L21:Q21" si="14">SUM(L12:L20)</f>
        <v>1264.02</v>
      </c>
      <c r="M21" s="40">
        <f t="shared" si="14"/>
        <v>947.66463575000012</v>
      </c>
      <c r="N21" s="40">
        <f t="shared" si="14"/>
        <v>425.9307479319379</v>
      </c>
      <c r="O21" s="40">
        <f t="shared" si="14"/>
        <v>2005.2200000000003</v>
      </c>
      <c r="P21" s="40">
        <f t="shared" si="14"/>
        <v>104</v>
      </c>
      <c r="Q21" s="40">
        <f t="shared" si="14"/>
        <v>7224.6653836819387</v>
      </c>
      <c r="R21" s="40">
        <f>SUM(R12:R20)</f>
        <v>7224.6653836819387</v>
      </c>
      <c r="S21" s="41">
        <f t="shared" si="5"/>
        <v>0</v>
      </c>
      <c r="U21" s="34">
        <f t="shared" si="8"/>
        <v>0</v>
      </c>
      <c r="V21" s="34">
        <f t="shared" si="9"/>
        <v>0</v>
      </c>
      <c r="W21" s="34">
        <f>D21-M21</f>
        <v>-4.6357500000340224E-3</v>
      </c>
      <c r="X21" s="34">
        <f t="shared" si="11"/>
        <v>1.3445613033127302E-3</v>
      </c>
      <c r="Y21" s="34">
        <f t="shared" si="12"/>
        <v>0</v>
      </c>
    </row>
    <row r="22" spans="1:25" ht="60">
      <c r="A22" s="37" t="s">
        <v>78</v>
      </c>
      <c r="B22" s="37"/>
      <c r="C22" s="37"/>
      <c r="D22" s="37"/>
      <c r="E22" s="37"/>
      <c r="F22" s="37"/>
      <c r="G22" s="36"/>
      <c r="H22" s="36">
        <v>-66.944999999999993</v>
      </c>
      <c r="I22" s="38">
        <f>H22</f>
        <v>-66.944999999999993</v>
      </c>
      <c r="K22" s="34"/>
      <c r="L22" s="34"/>
      <c r="M22" s="41"/>
      <c r="N22" s="34"/>
      <c r="O22" s="34"/>
      <c r="P22" s="34"/>
      <c r="Q22" s="34"/>
      <c r="S22" s="34"/>
    </row>
    <row r="23" spans="1:25">
      <c r="A23" s="32" t="s">
        <v>79</v>
      </c>
      <c r="B23" s="33"/>
      <c r="C23" s="33"/>
      <c r="D23" s="33"/>
      <c r="E23" s="33"/>
      <c r="F23" s="33"/>
      <c r="G23" s="33"/>
      <c r="H23" s="33">
        <v>1306.78</v>
      </c>
      <c r="I23" s="33">
        <v>1306.78</v>
      </c>
    </row>
    <row r="24" spans="1:25">
      <c r="A24" s="32" t="s">
        <v>80</v>
      </c>
      <c r="B24" s="33"/>
      <c r="C24" s="33"/>
      <c r="D24" s="33"/>
      <c r="E24" s="33"/>
      <c r="F24" s="33"/>
      <c r="G24" s="33"/>
      <c r="H24" s="33">
        <v>17.97</v>
      </c>
      <c r="I24" s="33">
        <v>17.97</v>
      </c>
    </row>
    <row r="25" spans="1:25" ht="15">
      <c r="A25" s="35" t="s">
        <v>77</v>
      </c>
      <c r="B25" s="36">
        <f t="shared" ref="B25:G25" si="15">B21+SUM(B23:B24)</f>
        <v>2685.83</v>
      </c>
      <c r="C25" s="36">
        <f>C21+SUM(C23:C24)</f>
        <v>1264.02</v>
      </c>
      <c r="D25" s="36">
        <f>D21+SUM(D23:D24)</f>
        <v>947.66000000000008</v>
      </c>
      <c r="E25" s="36">
        <f t="shared" si="15"/>
        <v>425.93209249324121</v>
      </c>
      <c r="F25" s="36">
        <f>F21+SUM(F23:F24)</f>
        <v>2005.2200000000003</v>
      </c>
      <c r="G25" s="36">
        <f t="shared" si="15"/>
        <v>104</v>
      </c>
      <c r="H25" s="36">
        <f>H21+SUM(H22:H24)</f>
        <v>8482.4670924932416</v>
      </c>
      <c r="I25" s="42">
        <f>I21+I23+I24+I22</f>
        <v>8586.4670924932416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Thermal</vt:lpstr>
      <vt:lpstr>Hydel</vt:lpstr>
      <vt:lpstr>Thermal hydel</vt:lpstr>
      <vt:lpstr>True</vt:lpstr>
      <vt:lpstr>Thermal!Print_Area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narasimha</dc:creator>
  <cp:lastModifiedBy>acer</cp:lastModifiedBy>
  <cp:lastPrinted>2025-06-12T06:33:29Z</cp:lastPrinted>
  <dcterms:created xsi:type="dcterms:W3CDTF">2015-06-05T18:17:20Z</dcterms:created>
  <dcterms:modified xsi:type="dcterms:W3CDTF">2025-06-20T10:59:30Z</dcterms:modified>
</cp:coreProperties>
</file>